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demello/Sync/UI Communications/EnergyComm/SWITCH Analysis White Paper/"/>
    </mc:Choice>
  </mc:AlternateContent>
  <xr:revisionPtr revIDLastSave="0" documentId="8_{C16F38D4-7F7F-494F-8B5A-AFD3EB327681}" xr6:coauthVersionLast="47" xr6:coauthVersionMax="47" xr10:uidLastSave="{00000000-0000-0000-0000-000000000000}"/>
  <bookViews>
    <workbookView xWindow="0" yWindow="500" windowWidth="68800" windowHeight="26220" activeTab="2" xr2:uid="{00000000-000D-0000-FFFF-FFFF00000000}"/>
  </bookViews>
  <sheets>
    <sheet name="land use" sheetId="2" r:id="rId1"/>
    <sheet name="cost, rps and biofuels" sheetId="4" r:id="rId2"/>
    <sheet name="capacity online" sheetId="3" r:id="rId3"/>
  </sheets>
  <definedNames>
    <definedName name="_xlnm._FilterDatabase" localSheetId="2" hidden="1">'capacity online'!#REF!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3" l="1"/>
  <c r="B7" i="3"/>
  <c r="J7" i="3" s="1"/>
  <c r="C7" i="3"/>
  <c r="D7" i="3"/>
  <c r="E7" i="3"/>
  <c r="F7" i="3"/>
  <c r="G7" i="3"/>
  <c r="H7" i="3"/>
  <c r="I7" i="3"/>
  <c r="A8" i="3"/>
  <c r="B8" i="3"/>
  <c r="C8" i="3"/>
  <c r="D8" i="3"/>
  <c r="E8" i="3"/>
  <c r="F8" i="3"/>
  <c r="G8" i="3"/>
  <c r="H8" i="3"/>
  <c r="I8" i="3"/>
  <c r="J8" i="3" s="1"/>
  <c r="A23" i="3"/>
  <c r="A24" i="3"/>
  <c r="A25" i="3"/>
  <c r="A22" i="3"/>
  <c r="A6" i="3"/>
  <c r="A5" i="3"/>
  <c r="A63" i="4"/>
  <c r="B24" i="3"/>
  <c r="C24" i="3"/>
  <c r="D24" i="3"/>
  <c r="E24" i="3"/>
  <c r="F24" i="3"/>
  <c r="G24" i="3"/>
  <c r="H24" i="3"/>
  <c r="I24" i="3"/>
  <c r="B25" i="3"/>
  <c r="C25" i="3"/>
  <c r="D25" i="3"/>
  <c r="E25" i="3"/>
  <c r="F25" i="3"/>
  <c r="G25" i="3"/>
  <c r="H25" i="3"/>
  <c r="I25" i="3"/>
  <c r="R11" i="4"/>
  <c r="R10" i="4"/>
  <c r="R9" i="4"/>
  <c r="R8" i="4"/>
  <c r="R4" i="4"/>
  <c r="R5" i="4"/>
  <c r="R6" i="4"/>
  <c r="S8" i="4" a="1"/>
  <c r="S8" i="4" s="1"/>
  <c r="S4" i="4" a="1"/>
  <c r="S4" i="4" s="1"/>
  <c r="A73" i="4"/>
  <c r="A72" i="4"/>
  <c r="A66" i="4"/>
  <c r="A65" i="4"/>
  <c r="A70" i="4"/>
  <c r="A64" i="4"/>
  <c r="A21" i="2"/>
  <c r="C6" i="2"/>
  <c r="D6" i="2"/>
  <c r="E6" i="2"/>
  <c r="F6" i="2"/>
  <c r="R3" i="4"/>
  <c r="S3" i="4" a="1"/>
  <c r="S3" i="4" s="1"/>
  <c r="Q9" i="4"/>
  <c r="J24" i="3" l="1"/>
  <c r="J25" i="3"/>
  <c r="S9" i="4" a="1"/>
  <c r="S9" i="4" s="1"/>
  <c r="E21" i="2"/>
  <c r="F21" i="2"/>
  <c r="D21" i="2"/>
  <c r="C21" i="2"/>
  <c r="Q10" i="4" l="1"/>
  <c r="S10" i="4" s="1" a="1"/>
  <c r="S10" i="4" s="1"/>
  <c r="Q11" i="4"/>
  <c r="B5" i="2"/>
  <c r="B4" i="2"/>
  <c r="B3" i="2"/>
  <c r="L3" i="2" a="1"/>
  <c r="L3" i="2" s="1"/>
  <c r="A71" i="4"/>
  <c r="I23" i="3"/>
  <c r="H23" i="3"/>
  <c r="G23" i="3"/>
  <c r="F23" i="3"/>
  <c r="E23" i="3"/>
  <c r="D23" i="3"/>
  <c r="C23" i="3"/>
  <c r="B23" i="3"/>
  <c r="I22" i="3"/>
  <c r="H22" i="3"/>
  <c r="G22" i="3"/>
  <c r="F22" i="3"/>
  <c r="E22" i="3"/>
  <c r="D22" i="3"/>
  <c r="C22" i="3"/>
  <c r="B22" i="3"/>
  <c r="A19" i="2"/>
  <c r="B19" i="2" s="1"/>
  <c r="A20" i="2"/>
  <c r="B20" i="2" s="1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A18" i="2"/>
  <c r="B18" i="2" s="1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S5" i="4" a="1"/>
  <c r="S5" i="4" s="1"/>
  <c r="S6" i="4" a="1"/>
  <c r="S6" i="4" s="1"/>
  <c r="C21" i="3"/>
  <c r="D21" i="3"/>
  <c r="E21" i="3"/>
  <c r="F21" i="3"/>
  <c r="G21" i="3"/>
  <c r="H21" i="3"/>
  <c r="I21" i="3"/>
  <c r="J21" i="3"/>
  <c r="B21" i="3"/>
  <c r="I3" i="2" a="1"/>
  <c r="I3" i="2" s="1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34" i="2"/>
  <c r="C6" i="3"/>
  <c r="B6" i="3"/>
  <c r="D6" i="3"/>
  <c r="E6" i="3"/>
  <c r="F6" i="3"/>
  <c r="G6" i="3"/>
  <c r="H6" i="3"/>
  <c r="I6" i="3"/>
  <c r="D5" i="3"/>
  <c r="B5" i="3"/>
  <c r="I5" i="3"/>
  <c r="H5" i="3"/>
  <c r="G5" i="3"/>
  <c r="C5" i="3"/>
  <c r="F5" i="3"/>
  <c r="E5" i="3"/>
  <c r="T1" i="4"/>
  <c r="U1" i="4"/>
  <c r="V1" i="4"/>
  <c r="W1" i="4"/>
  <c r="X1" i="4"/>
  <c r="Y1" i="4"/>
  <c r="S1" i="4"/>
  <c r="S11" i="4" l="1" a="1"/>
  <c r="S11" i="4" s="1"/>
  <c r="M3" i="2"/>
  <c r="K5" i="2"/>
  <c r="K4" i="2"/>
  <c r="M4" i="2"/>
  <c r="M5" i="2"/>
  <c r="M6" i="2"/>
  <c r="K3" i="2"/>
  <c r="K6" i="2"/>
  <c r="J22" i="3"/>
  <c r="J23" i="3"/>
  <c r="C20" i="2"/>
  <c r="F19" i="2"/>
  <c r="C19" i="2"/>
  <c r="E19" i="2"/>
  <c r="F20" i="2"/>
  <c r="D19" i="2"/>
  <c r="E20" i="2"/>
  <c r="D20" i="2"/>
  <c r="D4" i="2"/>
  <c r="C4" i="2"/>
  <c r="F5" i="2"/>
  <c r="E5" i="2"/>
  <c r="D5" i="2"/>
  <c r="C5" i="2"/>
  <c r="F4" i="2"/>
  <c r="E4" i="2"/>
  <c r="J5" i="3"/>
  <c r="J6" i="3"/>
  <c r="F18" i="2"/>
  <c r="E3" i="2"/>
  <c r="D3" i="2"/>
  <c r="C18" i="2"/>
  <c r="D18" i="2"/>
  <c r="E18" i="2"/>
  <c r="C3" i="2"/>
  <c r="F3" i="2"/>
  <c r="Y10" i="4"/>
  <c r="X10" i="4"/>
  <c r="W10" i="4"/>
  <c r="V10" i="4"/>
  <c r="U10" i="4"/>
  <c r="T10" i="4"/>
  <c r="Y9" i="4"/>
  <c r="X9" i="4"/>
  <c r="W9" i="4"/>
  <c r="V9" i="4"/>
  <c r="U9" i="4"/>
  <c r="T9" i="4"/>
  <c r="Y8" i="4"/>
  <c r="X8" i="4"/>
  <c r="W8" i="4"/>
  <c r="V8" i="4"/>
  <c r="U8" i="4"/>
  <c r="T8" i="4"/>
  <c r="Y6" i="4"/>
  <c r="X6" i="4"/>
  <c r="W6" i="4"/>
  <c r="V6" i="4"/>
  <c r="U6" i="4"/>
  <c r="T6" i="4"/>
  <c r="Y5" i="4"/>
  <c r="X5" i="4"/>
  <c r="W5" i="4"/>
  <c r="V5" i="4"/>
  <c r="U5" i="4"/>
  <c r="T5" i="4"/>
  <c r="Y4" i="4"/>
  <c r="X4" i="4"/>
  <c r="W4" i="4"/>
  <c r="V4" i="4"/>
  <c r="U4" i="4"/>
  <c r="T4" i="4"/>
  <c r="Y3" i="4"/>
  <c r="X3" i="4"/>
  <c r="W3" i="4"/>
  <c r="V3" i="4"/>
  <c r="U3" i="4"/>
  <c r="T3" i="4"/>
  <c r="L6" i="2"/>
  <c r="L5" i="2"/>
  <c r="L4" i="2"/>
  <c r="J6" i="2"/>
  <c r="I6" i="2"/>
  <c r="J5" i="2"/>
  <c r="I5" i="2"/>
  <c r="J4" i="2"/>
  <c r="I4" i="2"/>
  <c r="J3" i="2"/>
  <c r="Y11" i="4" l="1"/>
  <c r="V11" i="4"/>
  <c r="T11" i="4"/>
  <c r="W11" i="4"/>
  <c r="X11" i="4"/>
  <c r="U11" i="4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<sst xmlns="http://schemas.openxmlformats.org/spreadsheetml/2006/main" count="294" uniqueCount="142">
  <si>
    <t>load_zone</t>
  </si>
  <si>
    <t>period</t>
  </si>
  <si>
    <t>RPS target</t>
  </si>
  <si>
    <t>year</t>
  </si>
  <si>
    <t>AES</t>
  </si>
  <si>
    <t>Airport_DSG</t>
  </si>
  <si>
    <t>Battery_Bulk</t>
  </si>
  <si>
    <t>Battery_Bulk_MWh</t>
  </si>
  <si>
    <t>CC_152</t>
  </si>
  <si>
    <t>CIP_CT</t>
  </si>
  <si>
    <t>CentralTrackingPV</t>
  </si>
  <si>
    <t>DistBattery</t>
  </si>
  <si>
    <t>DistBattery_MWh</t>
  </si>
  <si>
    <t>FlatDistPV</t>
  </si>
  <si>
    <t>H-Power</t>
  </si>
  <si>
    <t>Hawaii_Cogen</t>
  </si>
  <si>
    <t>IC_Schofield</t>
  </si>
  <si>
    <t>Kahe_1</t>
  </si>
  <si>
    <t>Kahe_2</t>
  </si>
  <si>
    <t>Kahe_3</t>
  </si>
  <si>
    <t>Kahe_4</t>
  </si>
  <si>
    <t>Kahe_5</t>
  </si>
  <si>
    <t>Kahe_6</t>
  </si>
  <si>
    <t>Kalaeloa_CC1</t>
  </si>
  <si>
    <t>Kalaeloa_CC2</t>
  </si>
  <si>
    <t>Kalaeloa_CC3</t>
  </si>
  <si>
    <t>OffshoreWind</t>
  </si>
  <si>
    <t>OnshoreWind</t>
  </si>
  <si>
    <t>SlopedDistPV</t>
  </si>
  <si>
    <t>Tesoro_Hawaii</t>
  </si>
  <si>
    <t>Waiau_10</t>
  </si>
  <si>
    <t>Waiau_3</t>
  </si>
  <si>
    <t>Waiau_4</t>
  </si>
  <si>
    <t>Waiau_5</t>
  </si>
  <si>
    <t>Waiau_6</t>
  </si>
  <si>
    <t>Waiau_7</t>
  </si>
  <si>
    <t>Waiau_8</t>
  </si>
  <si>
    <t>Waiau_9</t>
  </si>
  <si>
    <t>hydro</t>
  </si>
  <si>
    <t>fuel cells</t>
  </si>
  <si>
    <t>land_class</t>
  </si>
  <si>
    <t>total_area</t>
  </si>
  <si>
    <t>usable_area</t>
  </si>
  <si>
    <t>area_used</t>
  </si>
  <si>
    <t>frac_allowed</t>
  </si>
  <si>
    <t>frac_used</t>
  </si>
  <si>
    <t>A</t>
  </si>
  <si>
    <t>B</t>
  </si>
  <si>
    <t>C</t>
  </si>
  <si>
    <t>other</t>
  </si>
  <si>
    <t>Battery_Conting</t>
  </si>
  <si>
    <t>Battery_Conting_MWh</t>
  </si>
  <si>
    <t>Battery_Reg</t>
  </si>
  <si>
    <t>Battery_Reg_MWh</t>
  </si>
  <si>
    <t>IC_Barge</t>
  </si>
  <si>
    <t>IC_MCBH</t>
  </si>
  <si>
    <t>scenario</t>
  </si>
  <si>
    <t>max_demand_response_share</t>
  </si>
  <si>
    <t>total_cost</t>
  </si>
  <si>
    <t>cost_per_kwh</t>
  </si>
  <si>
    <t>cost_per_kwh_2020</t>
  </si>
  <si>
    <t>cost_per_kwh_2023</t>
  </si>
  <si>
    <t>cost_per_kwh_2025</t>
  </si>
  <si>
    <t>cost_per_kwh_2030</t>
  </si>
  <si>
    <t>cost_per_kwh_2035</t>
  </si>
  <si>
    <t>cost_per_kwh_2040</t>
  </si>
  <si>
    <t>cost_per_kwh_2045</t>
  </si>
  <si>
    <t>cost_per_kwh_2050</t>
  </si>
  <si>
    <t>renewable_share_all_years</t>
  </si>
  <si>
    <t>renewable_share_2020</t>
  </si>
  <si>
    <t>renewable_share_2023</t>
  </si>
  <si>
    <t>renewable_share_2025</t>
  </si>
  <si>
    <t>renewable_share_2030</t>
  </si>
  <si>
    <t>renewable_share_2035</t>
  </si>
  <si>
    <t>renewable_share_2040</t>
  </si>
  <si>
    <t>renewable_share_2045</t>
  </si>
  <si>
    <t>renewable_share_2050</t>
  </si>
  <si>
    <t>biofuel_share_all_years</t>
  </si>
  <si>
    <t>biofuel_share_2020</t>
  </si>
  <si>
    <t>biofuel_share_2023</t>
  </si>
  <si>
    <t>biofuel_share_2025</t>
  </si>
  <si>
    <t>biofuel_share_2030</t>
  </si>
  <si>
    <t>biofuel_share_2035</t>
  </si>
  <si>
    <t>biofuel_share_2040</t>
  </si>
  <si>
    <t>biofuel_share_2045</t>
  </si>
  <si>
    <t>biofuel_share_2050</t>
  </si>
  <si>
    <t>100_100</t>
  </si>
  <si>
    <t>100_100_low_slope</t>
  </si>
  <si>
    <t>limit</t>
  </si>
  <si>
    <t>002_001_low_slope</t>
  </si>
  <si>
    <t>002_001</t>
  </si>
  <si>
    <t>outputs_002_001/capacity_by_technology_002_001.csv:Oahu</t>
  </si>
  <si>
    <t>outputs_100_100/capacity_by_technology_100_100.csv:Oahu</t>
  </si>
  <si>
    <t>Batteries</t>
  </si>
  <si>
    <t>Thermal</t>
  </si>
  <si>
    <t>Util-Scale PV</t>
  </si>
  <si>
    <t>Dist PV</t>
  </si>
  <si>
    <t>Onshore Wind</t>
  </si>
  <si>
    <t>Offshore Wind</t>
  </si>
  <si>
    <t>Uncategorized</t>
  </si>
  <si>
    <t>Battery MWh</t>
  </si>
  <si>
    <t>Hydro</t>
  </si>
  <si>
    <t>outputs_002_001_low_slope/capacity_by_technology_002_001_low_slope.csv:Oahu</t>
  </si>
  <si>
    <t>outputs_100_100_low_slope/capacity_by_technology_100_100_low_slope.csv:Oahu</t>
  </si>
  <si>
    <t>outputs_002_001/land_class_use.csv:Oahu</t>
  </si>
  <si>
    <t>outputs_100_100/land_class_use.csv:Oahu</t>
  </si>
  <si>
    <t>allowed_area</t>
  </si>
  <si>
    <t>grep ',2045,' outputs_*/land_class_use.csv | pbcopy</t>
  </si>
  <si>
    <t>outputs_002_001_low_slope/land_class_use.csv:Oahu</t>
  </si>
  <si>
    <t>outputs_100_100_low_slope/land_class_use.csv:Oahu</t>
  </si>
  <si>
    <t>lookup key</t>
  </si>
  <si>
    <t>total area</t>
  </si>
  <si>
    <t>scenario code</t>
  </si>
  <si>
    <t>land used (acres)</t>
  </si>
  <si>
    <t>land budget (acres)</t>
  </si>
  <si>
    <t>0–15% slope</t>
  </si>
  <si>
    <t>Capacity online in 2045</t>
  </si>
  <si>
    <t>labels</t>
  </si>
  <si>
    <t>0–15% slope allowed</t>
  </si>
  <si>
    <t>usable area (0–15%)</t>
  </si>
  <si>
    <t>usable % (0–15%)</t>
  </si>
  <si>
    <t>010_010</t>
  </si>
  <si>
    <t>outputs_010_010/land_class_use.csv:Oahu</t>
  </si>
  <si>
    <t>outputs_010_010_low_slope/land_class_use.csv:Oahu</t>
  </si>
  <si>
    <t>010_010_low_slope</t>
  </si>
  <si>
    <t>outputs_010_010/capacity_by_technology_010_010.csv:Oahu</t>
  </si>
  <si>
    <t>outputs_010_010_low_slope/capacity_by_technology_010_010_low_slope.csv:Oahu</t>
  </si>
  <si>
    <t>usable area (0–20%)</t>
  </si>
  <si>
    <t>usable % (0–20%)</t>
  </si>
  <si>
    <t>0–20% slope allowed</t>
  </si>
  <si>
    <t>0-20% slope</t>
  </si>
  <si>
    <t>outputs_002_001_123/land_class_use.csv:Oahu</t>
  </si>
  <si>
    <t>outputs_002_001_123_low_slope/land_class_use.csv:Oahu</t>
  </si>
  <si>
    <t>002_001_123</t>
  </si>
  <si>
    <t>no new wind</t>
  </si>
  <si>
    <t>(grep max outputs_100_100/summary_*.csv &amp;&amp; grep --no-filename -v max outputs_???_*_low_slope/summary*.csv | sort -r) | pbcopy</t>
  </si>
  <si>
    <t>(grep max outputs_100_100/summary_*.csv &amp;&amp; grep --no-filename -v max outputs_???_???{,_123}/summary*.csv | sort -r) | pbcopy</t>
  </si>
  <si>
    <t>002_001_123_low_slope</t>
  </si>
  <si>
    <t>(grep load_zone outputs*/capacity_by_technology_100_100.csv &amp;&amp; grep 'Oahu,2045,' outputs_???_???{,_123}/capacity_by_technology*.csv | sort -r) | pbcopy</t>
  </si>
  <si>
    <t>outputs_002_001_123/capacity_by_technology_002_001_123.csv:Oahu</t>
  </si>
  <si>
    <t>(grep load_zone outputs*/capacity_by_technology_100_100.csv &amp;&amp; grep 'Oahu,2045,' outputs_???_???{,_123}_low_slope/capacity_by_technology*.csv | sort -r) | pbcopy</t>
  </si>
  <si>
    <t>outputs_002_001_123_low_slope/capacity_by_technology_002_001_123_low_slope.csv:Oahu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</si>
</sst>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_);[Red]\(#,##0\);\-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3" fontId="0" fillId="0" borderId="0" xfId="0" applyNumberFormat="1"/>
    <xf numFmtId="0" fontId="16" fillId="0" borderId="0" xfId="0" applyFont="1"/>
    <xf numFmtId="11" fontId="0" fillId="0" borderId="0" xfId="0" applyNumberFormat="1"/>
    <xf numFmtId="9" fontId="0" fillId="0" borderId="0" xfId="0" applyNumberFormat="1"/>
    <xf numFmtId="165" fontId="0" fillId="0" borderId="0" xfId="0" applyNumberFormat="1"/>
    <xf numFmtId="165" fontId="16" fillId="0" borderId="0" xfId="0" applyNumberFormat="1" applyFont="1"/>
    <xf numFmtId="0" fontId="0" fillId="0" borderId="0" xfId="0" applyFont="1"/>
    <xf numFmtId="3" fontId="0" fillId="0" borderId="0" xfId="0" applyNumberFormat="1" applyFont="1"/>
    <xf numFmtId="164" fontId="0" fillId="0" borderId="0" xfId="0" applyNumberFormat="1" applyFont="1"/>
    <xf numFmtId="164" fontId="0" fillId="0" borderId="0" xfId="0" applyNumberFormat="1"/>
    <xf numFmtId="38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BFBFBF"/>
      <color rgb="FF7F7F7F"/>
      <color rgb="FF009B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Land use in 2045, 0–20% slope allowed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'land use'!$C$2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'land use'!$B$3:$B$5</c:f>
              <c:strCache>
                <c:ptCount val="3"/>
                <c:pt idx="0">
                  <c:v>100% B_x000d_100% C</c:v>
                </c:pt>
                <c:pt idx="1">
                  <c:v>10% B_x000d_10% C</c:v>
                </c:pt>
                <c:pt idx="2">
                  <c:v>1.8% B_x000d_1.1% C</c:v>
                </c:pt>
              </c:strCache>
            </c:strRef>
          </c:cat>
          <c:val>
            <c:numRef>
              <c:f>'land use'!$C$3:$C$5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BC-7947-88B0-308455A81C0A}"/>
            </c:ext>
          </c:extLst>
        </c:ser>
        <c:ser>
          <c:idx val="1"/>
          <c:order val="1"/>
          <c:tx>
            <c:strRef>
              <c:f>'land use'!$D$2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009B50"/>
            </a:solidFill>
            <a:ln>
              <a:noFill/>
            </a:ln>
            <a:effectLst/>
          </c:spPr>
          <c:invertIfNegative val="0"/>
          <c:cat>
            <c:strRef>
              <c:f>'land use'!$B$3:$B$5</c:f>
              <c:strCache>
                <c:ptCount val="3"/>
                <c:pt idx="0">
                  <c:v>100% B_x000d_100% C</c:v>
                </c:pt>
                <c:pt idx="1">
                  <c:v>10% B_x000d_10% C</c:v>
                </c:pt>
                <c:pt idx="2">
                  <c:v>1.8% B_x000d_1.1% C</c:v>
                </c:pt>
              </c:strCache>
            </c:strRef>
          </c:cat>
          <c:val>
            <c:numRef>
              <c:f>'land use'!$D$3:$D$5</c:f>
              <c:numCache>
                <c:formatCode>#,##0</c:formatCode>
                <c:ptCount val="3"/>
                <c:pt idx="0">
                  <c:v>12695.867907464059</c:v>
                </c:pt>
                <c:pt idx="1">
                  <c:v>2586.1532150852759</c:v>
                </c:pt>
                <c:pt idx="2">
                  <c:v>465.50659029469762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BC-7947-88B0-308455A81C0A}"/>
            </c:ext>
          </c:extLst>
        </c:ser>
        <c:ser>
          <c:idx val="2"/>
          <c:order val="2"/>
          <c:tx>
            <c:strRef>
              <c:f>'land use'!$E$2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'land use'!$B$3:$B$5</c:f>
              <c:strCache>
                <c:ptCount val="3"/>
                <c:pt idx="0">
                  <c:v>100% B_x000d_100% C</c:v>
                </c:pt>
                <c:pt idx="1">
                  <c:v>10% B_x000d_10% C</c:v>
                </c:pt>
                <c:pt idx="2">
                  <c:v>1.8% B_x000d_1.1% C</c:v>
                </c:pt>
              </c:strCache>
            </c:strRef>
          </c:cat>
          <c:val>
            <c:numRef>
              <c:f>'land use'!$E$3:$E$5</c:f>
              <c:numCache>
                <c:formatCode>#,##0</c:formatCode>
                <c:ptCount val="3"/>
                <c:pt idx="0">
                  <c:v>2239.3781845677881</c:v>
                </c:pt>
                <c:pt idx="1">
                  <c:v>1496.7505671063491</c:v>
                </c:pt>
                <c:pt idx="2">
                  <c:v>164.64271064479621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BC-7947-88B0-308455A81C0A}"/>
            </c:ext>
          </c:extLst>
        </c:ser>
        <c:ser>
          <c:idx val="3"/>
          <c:order val="3"/>
          <c:tx>
            <c:strRef>
              <c:f>'land use'!$F$2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  <a:effectLst/>
          </c:spPr>
          <c:invertIfNegative val="0"/>
          <c:cat>
            <c:strRef>
              <c:f>'land use'!$B$3:$B$5</c:f>
              <c:strCache>
                <c:ptCount val="3"/>
                <c:pt idx="0">
                  <c:v>100% B_x000d_100% C</c:v>
                </c:pt>
                <c:pt idx="1">
                  <c:v>10% B_x000d_10% C</c:v>
                </c:pt>
                <c:pt idx="2">
                  <c:v>1.8% B_x000d_1.1% C</c:v>
                </c:pt>
              </c:strCache>
            </c:strRef>
          </c:cat>
          <c:val>
            <c:numRef>
              <c:f>'land use'!$F$3:$F$5</c:f>
              <c:numCache>
                <c:formatCode>#,##0</c:formatCode>
                <c:ptCount val="3"/>
                <c:pt idx="0">
                  <c:v>11347.489164438601</c:v>
                </c:pt>
                <c:pt idx="1">
                  <c:v>17791.695289681382</c:v>
                </c:pt>
                <c:pt idx="2">
                  <c:v>18101.56516410254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BC-7947-88B0-308455A81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2010080"/>
        <c:axId val="1882011664"/>
      </c:barChart>
      <c:catAx>
        <c:axId val="1882010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Land class</a:t>
                </a:r>
                <a:r>
                  <a:rPr lang="en-US" baseline="0"/>
                  <a:t> restrictions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2011664"/>
        <c:crosses val="autoZero"/>
        <c:auto val="1"/>
        <c:lblAlgn val="ctr"/>
        <c:lblOffset val="100"/>
        <c:noMultiLvlLbl val="0"/>
      </c:catAx>
      <c:valAx>
        <c:axId val="188201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Land</a:t>
                </a:r>
                <a:r>
                  <a:rPr lang="en-US" baseline="0"/>
                  <a:t> used in 2045 (acres)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164314034275127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20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Land use in 2045, 0–15% slope allowed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'land use'!$C$2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'land use'!$B$18:$B$20</c:f>
              <c:strCache>
                <c:ptCount val="3"/>
                <c:pt idx="0">
                  <c:v>100% B_x000d_100% C</c:v>
                </c:pt>
                <c:pt idx="1">
                  <c:v>10% B_x000d_10% C</c:v>
                </c:pt>
                <c:pt idx="2">
                  <c:v>1.8% B_x000d_1.1% C</c:v>
                </c:pt>
              </c:strCache>
            </c:strRef>
          </c:cat>
          <c:val>
            <c:numRef>
              <c:f>'land use'!$C$18:$C$20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B1-234F-8DFF-BB850EFFD89D}"/>
            </c:ext>
          </c:extLst>
        </c:ser>
        <c:ser>
          <c:idx val="1"/>
          <c:order val="1"/>
          <c:tx>
            <c:strRef>
              <c:f>'land use'!$D$2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009B50"/>
            </a:solidFill>
            <a:ln>
              <a:noFill/>
            </a:ln>
            <a:effectLst/>
          </c:spPr>
          <c:invertIfNegative val="0"/>
          <c:cat>
            <c:strRef>
              <c:f>'land use'!$B$18:$B$20</c:f>
              <c:strCache>
                <c:ptCount val="3"/>
                <c:pt idx="0">
                  <c:v>100% B_x000d_100% C</c:v>
                </c:pt>
                <c:pt idx="1">
                  <c:v>10% B_x000d_10% C</c:v>
                </c:pt>
                <c:pt idx="2">
                  <c:v>1.8% B_x000d_1.1% C</c:v>
                </c:pt>
              </c:strCache>
            </c:strRef>
          </c:cat>
          <c:val>
            <c:numRef>
              <c:f>'land use'!$D$18:$D$20</c:f>
              <c:numCache>
                <c:formatCode>#,##0</c:formatCode>
                <c:ptCount val="3"/>
                <c:pt idx="0">
                  <c:v>13218.322353627256</c:v>
                </c:pt>
                <c:pt idx="1">
                  <c:v>2586.1532150852759</c:v>
                </c:pt>
                <c:pt idx="2">
                  <c:v>465.50659029469762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B1-234F-8DFF-BB850EFFD89D}"/>
            </c:ext>
          </c:extLst>
        </c:ser>
        <c:ser>
          <c:idx val="2"/>
          <c:order val="2"/>
          <c:tx>
            <c:strRef>
              <c:f>'land use'!$E$2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'land use'!$B$18:$B$20</c:f>
              <c:strCache>
                <c:ptCount val="3"/>
                <c:pt idx="0">
                  <c:v>100% B_x000d_100% C</c:v>
                </c:pt>
                <c:pt idx="1">
                  <c:v>10% B_x000d_10% C</c:v>
                </c:pt>
                <c:pt idx="2">
                  <c:v>1.8% B_x000d_1.1% C</c:v>
                </c:pt>
              </c:strCache>
            </c:strRef>
          </c:cat>
          <c:val>
            <c:numRef>
              <c:f>'land use'!$E$18:$E$20</c:f>
              <c:numCache>
                <c:formatCode>#,##0</c:formatCode>
                <c:ptCount val="3"/>
                <c:pt idx="0">
                  <c:v>2418.9074986532769</c:v>
                </c:pt>
                <c:pt idx="1">
                  <c:v>1496.7505671063491</c:v>
                </c:pt>
                <c:pt idx="2">
                  <c:v>164.64271064479621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B1-234F-8DFF-BB850EFFD89D}"/>
            </c:ext>
          </c:extLst>
        </c:ser>
        <c:ser>
          <c:idx val="3"/>
          <c:order val="3"/>
          <c:tx>
            <c:strRef>
              <c:f>'land use'!$F$2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  <a:effectLst/>
          </c:spPr>
          <c:invertIfNegative val="0"/>
          <c:cat>
            <c:strRef>
              <c:f>'land use'!$B$18:$B$20</c:f>
              <c:strCache>
                <c:ptCount val="3"/>
                <c:pt idx="0">
                  <c:v>100% B_x000d_100% C</c:v>
                </c:pt>
                <c:pt idx="1">
                  <c:v>10% B_x000d_10% C</c:v>
                </c:pt>
                <c:pt idx="2">
                  <c:v>1.8% B_x000d_1.1% C</c:v>
                </c:pt>
              </c:strCache>
            </c:strRef>
          </c:cat>
          <c:val>
            <c:numRef>
              <c:f>'land use'!$F$18:$F$20</c:f>
              <c:numCache>
                <c:formatCode>#,##0</c:formatCode>
                <c:ptCount val="3"/>
                <c:pt idx="0">
                  <c:v>11180.001284946848</c:v>
                </c:pt>
                <c:pt idx="1">
                  <c:v>13588.930677117567</c:v>
                </c:pt>
                <c:pt idx="2">
                  <c:v>13604.893670648355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B1-234F-8DFF-BB850EFFD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2010080"/>
        <c:axId val="1882011664"/>
      </c:barChart>
      <c:catAx>
        <c:axId val="1882010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Land class</a:t>
                </a:r>
                <a:r>
                  <a:rPr lang="en-US" baseline="0"/>
                  <a:t> restrictions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2011664"/>
        <c:crosses val="autoZero"/>
        <c:auto val="1"/>
        <c:lblAlgn val="ctr"/>
        <c:lblOffset val="100"/>
        <c:noMultiLvlLbl val="0"/>
      </c:catAx>
      <c:valAx>
        <c:axId val="188201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Land</a:t>
                </a:r>
                <a:r>
                  <a:rPr lang="en-US" baseline="0"/>
                  <a:t> used in 2045 (acres)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164314034275127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20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RPS achieved, 0-20% slope allowed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950287670994768"/>
          <c:y val="0.156997375328084"/>
          <c:w val="0.52968782047939367"/>
          <c:h val="0.69918264628686122"/>
        </c:manualLayout>
      </c:layout>
      <c:scatterChart>
        <c:scatterStyle val="lineMarker"/>
        <c:varyColors val="0"/>
        <c:ser>
          <c:idx val="1"/>
          <c:order val="0"/>
          <c:tx>
            <c:strRef>
              <c:f>'cost, rps and biofuels'!$R$6</c:f>
              <c:strCache>
                <c:ptCount val="1"/>
                <c:pt idx="0">
                  <c:v>100% B / 100% C_x000d_150 MW wind</c:v>
                </c:pt>
              </c:strCache>
            </c:strRef>
          </c:tx>
          <c:spPr>
            <a:ln w="31750" cap="rnd">
              <a:solidFill>
                <a:srgbClr val="7030A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'cost, rps and biofuels'!$S$1:$Y$1</c:f>
              <c:numCache>
                <c:formatCode>General</c:formatCode>
                <c:ptCount val="7"/>
                <c:pt idx="0">
                  <c:v>2020</c:v>
                </c:pt>
                <c:pt idx="1">
                  <c:v>2023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</c:numCache>
            </c:numRef>
          </c:xVal>
          <c:yVal>
            <c:numRef>
              <c:f>'cost, rps and biofuels'!$S$6:$Y$6</c:f>
              <c:numCache>
                <c:formatCode>General</c:formatCode>
                <c:ptCount val="7"/>
                <c:pt idx="0">
                  <c:v>0.30000000000000199</c:v>
                </c:pt>
                <c:pt idx="1">
                  <c:v>0.370667487827325</c:v>
                </c:pt>
                <c:pt idx="2">
                  <c:v>0.46502446391831498</c:v>
                </c:pt>
                <c:pt idx="3">
                  <c:v>0.70747106426611195</c:v>
                </c:pt>
                <c:pt idx="4">
                  <c:v>0.77525852159903397</c:v>
                </c:pt>
                <c:pt idx="5">
                  <c:v>0.80504254521659202</c:v>
                </c:pt>
                <c:pt idx="6">
                  <c:v>0.999999999999998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11-DA48-A6BC-92EFF25E711B}"/>
            </c:ext>
          </c:extLst>
        </c:ser>
        <c:ser>
          <c:idx val="4"/>
          <c:order val="1"/>
          <c:tx>
            <c:strRef>
              <c:f>'cost, rps and biofuels'!$R$5</c:f>
              <c:strCache>
                <c:ptCount val="1"/>
                <c:pt idx="0">
                  <c:v>10% B / 10% C_x000d_150 MW wind</c:v>
                </c:pt>
              </c:strCache>
            </c:strRef>
          </c:tx>
          <c:spPr>
            <a:ln w="31750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'cost, rps and biofuels'!$S$1:$Y$1</c:f>
              <c:numCache>
                <c:formatCode>General</c:formatCode>
                <c:ptCount val="7"/>
                <c:pt idx="0">
                  <c:v>2020</c:v>
                </c:pt>
                <c:pt idx="1">
                  <c:v>2023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</c:numCache>
            </c:numRef>
          </c:xVal>
          <c:yVal>
            <c:numRef>
              <c:f>'cost, rps and biofuels'!$S$5:$Y$5</c:f>
              <c:numCache>
                <c:formatCode>General</c:formatCode>
                <c:ptCount val="7"/>
                <c:pt idx="0">
                  <c:v>0.30000000000000199</c:v>
                </c:pt>
                <c:pt idx="1">
                  <c:v>0.370756333688193</c:v>
                </c:pt>
                <c:pt idx="2">
                  <c:v>0.46509495467209799</c:v>
                </c:pt>
                <c:pt idx="3">
                  <c:v>0.70614719520062397</c:v>
                </c:pt>
                <c:pt idx="4">
                  <c:v>0.76881759069952005</c:v>
                </c:pt>
                <c:pt idx="5">
                  <c:v>0.82564899424342697</c:v>
                </c:pt>
                <c:pt idx="6">
                  <c:v>0.999999999999996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11-DA48-A6BC-92EFF25E711B}"/>
            </c:ext>
          </c:extLst>
        </c:ser>
        <c:ser>
          <c:idx val="5"/>
          <c:order val="2"/>
          <c:tx>
            <c:strRef>
              <c:f>'cost, rps and biofuels'!$R$4</c:f>
              <c:strCache>
                <c:ptCount val="1"/>
                <c:pt idx="0">
                  <c:v>2% B / 1% C_x000d_150 MW wind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'cost, rps and biofuels'!$S$1:$Y$1</c:f>
              <c:numCache>
                <c:formatCode>General</c:formatCode>
                <c:ptCount val="7"/>
                <c:pt idx="0">
                  <c:v>2020</c:v>
                </c:pt>
                <c:pt idx="1">
                  <c:v>2023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</c:numCache>
            </c:numRef>
          </c:xVal>
          <c:yVal>
            <c:numRef>
              <c:f>'cost, rps and biofuels'!$S$4:$Y$4</c:f>
              <c:numCache>
                <c:formatCode>General</c:formatCode>
                <c:ptCount val="7"/>
                <c:pt idx="0">
                  <c:v>0.30000000000000199</c:v>
                </c:pt>
                <c:pt idx="1">
                  <c:v>0.36973787634719602</c:v>
                </c:pt>
                <c:pt idx="2">
                  <c:v>0.46311740464722301</c:v>
                </c:pt>
                <c:pt idx="3">
                  <c:v>0.69054785344009895</c:v>
                </c:pt>
                <c:pt idx="4">
                  <c:v>0.75893093362340003</c:v>
                </c:pt>
                <c:pt idx="5">
                  <c:v>0.825911441989432</c:v>
                </c:pt>
                <c:pt idx="6">
                  <c:v>0.999999999999996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711-DA48-A6BC-92EFF25E711B}"/>
            </c:ext>
          </c:extLst>
        </c:ser>
        <c:ser>
          <c:idx val="0"/>
          <c:order val="3"/>
          <c:tx>
            <c:strRef>
              <c:f>'cost, rps and biofuels'!$R$3</c:f>
              <c:strCache>
                <c:ptCount val="1"/>
                <c:pt idx="0">
                  <c:v>2% B / 1% C_x000d_123 MW wind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'cost, rps and biofuels'!$S$1:$Y$1</c:f>
              <c:numCache>
                <c:formatCode>General</c:formatCode>
                <c:ptCount val="7"/>
                <c:pt idx="0">
                  <c:v>2020</c:v>
                </c:pt>
                <c:pt idx="1">
                  <c:v>2023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</c:numCache>
            </c:numRef>
          </c:xVal>
          <c:yVal>
            <c:numRef>
              <c:f>'cost, rps and biofuels'!$S$3:$Y$3</c:f>
              <c:numCache>
                <c:formatCode>General</c:formatCode>
                <c:ptCount val="7"/>
                <c:pt idx="0">
                  <c:v>0.30000000000000199</c:v>
                </c:pt>
                <c:pt idx="1">
                  <c:v>0.36992562037076698</c:v>
                </c:pt>
                <c:pt idx="2">
                  <c:v>0.46271486463590999</c:v>
                </c:pt>
                <c:pt idx="3">
                  <c:v>0.61704151410683705</c:v>
                </c:pt>
                <c:pt idx="4">
                  <c:v>0.72869038714558698</c:v>
                </c:pt>
                <c:pt idx="5">
                  <c:v>0.81623802450180705</c:v>
                </c:pt>
                <c:pt idx="6">
                  <c:v>0.999999999999997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23-C04D-9B02-A1579C6EF01F}"/>
            </c:ext>
          </c:extLst>
        </c:ser>
        <c:ser>
          <c:idx val="3"/>
          <c:order val="4"/>
          <c:tx>
            <c:strRef>
              <c:f>'cost, rps and biofuels'!$R$2</c:f>
              <c:strCache>
                <c:ptCount val="1"/>
                <c:pt idx="0">
                  <c:v>RPS target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'cost, rps and biofuels'!$S$1:$Y$1</c:f>
              <c:numCache>
                <c:formatCode>General</c:formatCode>
                <c:ptCount val="7"/>
                <c:pt idx="0">
                  <c:v>2020</c:v>
                </c:pt>
                <c:pt idx="1">
                  <c:v>2023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</c:numCache>
            </c:numRef>
          </c:xVal>
          <c:yVal>
            <c:numRef>
              <c:f>'cost, rps and biofuels'!$S$2:$Y$2</c:f>
              <c:numCache>
                <c:formatCode>0%</c:formatCode>
                <c:ptCount val="7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0.4</c:v>
                </c:pt>
                <c:pt idx="4">
                  <c:v>0.4</c:v>
                </c:pt>
                <c:pt idx="5">
                  <c:v>0.7</c:v>
                </c:pt>
                <c:pt idx="6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711-DA48-A6BC-92EFF25E7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8626063"/>
        <c:axId val="708627695"/>
      </c:scatterChart>
      <c:valAx>
        <c:axId val="708626063"/>
        <c:scaling>
          <c:orientation val="minMax"/>
          <c:max val="2045"/>
          <c:min val="20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627695"/>
        <c:crosses val="autoZero"/>
        <c:crossBetween val="midCat"/>
        <c:majorUnit val="5"/>
      </c:valAx>
      <c:valAx>
        <c:axId val="70862769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626063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66887417218543044"/>
          <c:y val="0.16717430909371625"/>
          <c:w val="0.33112582781456956"/>
          <c:h val="0.737187895630693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Production cost in 2045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4377598401054781"/>
          <c:y val="0.156997375328084"/>
          <c:w val="0.68313661049594199"/>
          <c:h val="0.56977088158097888"/>
        </c:manualLayout>
      </c:layout>
      <c:lineChart>
        <c:grouping val="standard"/>
        <c:varyColors val="0"/>
        <c:ser>
          <c:idx val="1"/>
          <c:order val="0"/>
          <c:tx>
            <c:v>0–15% slope allowed</c:v>
          </c:tx>
          <c:spPr>
            <a:ln w="31750" cap="rnd">
              <a:solidFill>
                <a:srgbClr val="7030A0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>
                <a:noFill/>
              </a:ln>
            </c:spPr>
          </c:marker>
          <c:cat>
            <c:strRef>
              <c:f>'cost, rps and biofuels'!$A$63:$A$66</c:f>
              <c:strCache>
                <c:ptCount val="4"/>
                <c:pt idx="0">
                  <c:v>100% B_x000d_100% C</c:v>
                </c:pt>
                <c:pt idx="1">
                  <c:v>10% B_x000d_10% C</c:v>
                </c:pt>
                <c:pt idx="2">
                  <c:v>1.8% B_x000d_1.1% C</c:v>
                </c:pt>
                <c:pt idx="3">
                  <c:v>1.8% B_x000d_1.1% C_x000d_no new wind</c:v>
                </c:pt>
              </c:strCache>
            </c:strRef>
          </c:cat>
          <c:val>
            <c:numRef>
              <c:f>'cost, rps and biofuels'!$L$70:$L$73</c:f>
              <c:numCache>
                <c:formatCode>General</c:formatCode>
                <c:ptCount val="4"/>
                <c:pt idx="0">
                  <c:v>0.11797322009083799</c:v>
                </c:pt>
                <c:pt idx="1">
                  <c:v>0.12394154844286399</c:v>
                </c:pt>
                <c:pt idx="2">
                  <c:v>0.12879431837729299</c:v>
                </c:pt>
                <c:pt idx="3">
                  <c:v>0.129211308285784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8F-C344-BC4E-F99D35D675D5}"/>
            </c:ext>
          </c:extLst>
        </c:ser>
        <c:ser>
          <c:idx val="3"/>
          <c:order val="1"/>
          <c:tx>
            <c:v>0–20% slope allowed</c:v>
          </c:tx>
          <c:spPr>
            <a:ln w="25400">
              <a:solidFill>
                <a:schemeClr val="tx1"/>
              </a:solidFill>
            </a:ln>
          </c:spPr>
          <c:marker>
            <c:symbol val="circle"/>
            <c:size val="6"/>
            <c:spPr>
              <a:solidFill>
                <a:schemeClr val="tx1"/>
              </a:solidFill>
              <a:ln>
                <a:noFill/>
              </a:ln>
            </c:spPr>
          </c:marker>
          <c:cat>
            <c:strRef>
              <c:f>'cost, rps and biofuels'!$A$63:$A$66</c:f>
              <c:strCache>
                <c:ptCount val="4"/>
                <c:pt idx="0">
                  <c:v>100% B_x000d_100% C</c:v>
                </c:pt>
                <c:pt idx="1">
                  <c:v>10% B_x000d_10% C</c:v>
                </c:pt>
                <c:pt idx="2">
                  <c:v>1.8% B_x000d_1.1% C</c:v>
                </c:pt>
                <c:pt idx="3">
                  <c:v>1.8% B_x000d_1.1% C_x000d_no new wind</c:v>
                </c:pt>
              </c:strCache>
            </c:strRef>
          </c:cat>
          <c:val>
            <c:numRef>
              <c:f>'cost, rps and biofuels'!$L$63:$L$66</c:f>
              <c:numCache>
                <c:formatCode>General</c:formatCode>
                <c:ptCount val="4"/>
                <c:pt idx="0">
                  <c:v>0.1178043639207</c:v>
                </c:pt>
                <c:pt idx="1">
                  <c:v>0.12011078039185701</c:v>
                </c:pt>
                <c:pt idx="2">
                  <c:v>0.123965916500772</c:v>
                </c:pt>
                <c:pt idx="3">
                  <c:v>0.12418163110228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8F-C344-BC4E-F99D35D67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8626063"/>
        <c:axId val="708627695"/>
      </c:lineChart>
      <c:catAx>
        <c:axId val="7086260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Land class restrictions</a:t>
                </a:r>
              </a:p>
            </c:rich>
          </c:tx>
          <c:layout>
            <c:manualLayout>
              <c:xMode val="edge"/>
              <c:yMode val="edge"/>
              <c:x val="0.39392727399141331"/>
              <c:y val="0.9087951211980855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627695"/>
        <c:crosses val="autoZero"/>
        <c:auto val="1"/>
        <c:lblAlgn val="ctr"/>
        <c:lblOffset val="100"/>
        <c:noMultiLvlLbl val="0"/>
      </c:catAx>
      <c:valAx>
        <c:axId val="708627695"/>
        <c:scaling>
          <c:orientation val="minMax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Electricity prod. cost in 2045 ($/kWh)</a:t>
                </a:r>
              </a:p>
            </c:rich>
          </c:tx>
          <c:layout>
            <c:manualLayout>
              <c:xMode val="edge"/>
              <c:yMode val="edge"/>
              <c:x val="8.7669256574716258E-3"/>
              <c:y val="8.2487571406515359E-2"/>
            </c:manualLayout>
          </c:layout>
          <c:overlay val="0"/>
        </c:title>
        <c:numFmt formatCode="&quot;$&quot;#,##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626063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41670515202611985"/>
          <c:y val="0.53972332870155937"/>
          <c:w val="0.47954215463801009"/>
          <c:h val="0.1627589933611239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Biofuel use in 2045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9238131641311826"/>
          <c:y val="0.156997375328084"/>
          <c:w val="0.68647758835970751"/>
          <c:h val="0.59330029334568468"/>
        </c:manualLayout>
      </c:layout>
      <c:lineChart>
        <c:grouping val="standard"/>
        <c:varyColors val="0"/>
        <c:ser>
          <c:idx val="1"/>
          <c:order val="0"/>
          <c:tx>
            <c:v>0–15% slope allowed</c:v>
          </c:tx>
          <c:spPr>
            <a:ln w="31750" cap="rnd">
              <a:solidFill>
                <a:srgbClr val="7030A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'cost, rps and biofuels'!$A$63:$A$66</c:f>
              <c:strCache>
                <c:ptCount val="4"/>
                <c:pt idx="0">
                  <c:v>100% B_x000d_100% C</c:v>
                </c:pt>
                <c:pt idx="1">
                  <c:v>10% B_x000d_10% C</c:v>
                </c:pt>
                <c:pt idx="2">
                  <c:v>1.8% B_x000d_1.1% C</c:v>
                </c:pt>
                <c:pt idx="3">
                  <c:v>1.8% B_x000d_1.1% C_x000d_no new wind</c:v>
                </c:pt>
              </c:strCache>
            </c:strRef>
          </c:cat>
          <c:val>
            <c:numRef>
              <c:f>'cost, rps and biofuels'!$AD$70:$AD$73</c:f>
              <c:numCache>
                <c:formatCode>General</c:formatCode>
                <c:ptCount val="4"/>
                <c:pt idx="0">
                  <c:v>3.7217834357043601E-2</c:v>
                </c:pt>
                <c:pt idx="1">
                  <c:v>7.8810502353770698E-2</c:v>
                </c:pt>
                <c:pt idx="2">
                  <c:v>0.104981554730321</c:v>
                </c:pt>
                <c:pt idx="3">
                  <c:v>0.105633580187737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35-AC47-B894-B6AD9B4F2919}"/>
            </c:ext>
          </c:extLst>
        </c:ser>
        <c:ser>
          <c:idx val="3"/>
          <c:order val="1"/>
          <c:tx>
            <c:v>0–20% slope allowed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'cost, rps and biofuels'!$A$63:$A$66</c:f>
              <c:strCache>
                <c:ptCount val="4"/>
                <c:pt idx="0">
                  <c:v>100% B_x000d_100% C</c:v>
                </c:pt>
                <c:pt idx="1">
                  <c:v>10% B_x000d_10% C</c:v>
                </c:pt>
                <c:pt idx="2">
                  <c:v>1.8% B_x000d_1.1% C</c:v>
                </c:pt>
                <c:pt idx="3">
                  <c:v>1.8% B_x000d_1.1% C_x000d_no new wind</c:v>
                </c:pt>
              </c:strCache>
            </c:strRef>
          </c:cat>
          <c:val>
            <c:numRef>
              <c:f>'cost, rps and biofuels'!$AD$63:$AD$66</c:f>
              <c:numCache>
                <c:formatCode>General</c:formatCode>
                <c:ptCount val="4"/>
                <c:pt idx="0">
                  <c:v>4.0306572716957902E-2</c:v>
                </c:pt>
                <c:pt idx="1">
                  <c:v>5.8083922854751502E-2</c:v>
                </c:pt>
                <c:pt idx="2">
                  <c:v>8.5936566374894705E-2</c:v>
                </c:pt>
                <c:pt idx="3">
                  <c:v>8.0106742560208499E-2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35-AC47-B894-B6AD9B4F2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8626063"/>
        <c:axId val="708627695"/>
      </c:lineChart>
      <c:catAx>
        <c:axId val="7086260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Land class restrictions</a:t>
                </a:r>
              </a:p>
            </c:rich>
          </c:tx>
          <c:layout>
            <c:manualLayout>
              <c:xMode val="edge"/>
              <c:yMode val="edge"/>
              <c:x val="0.3900641393335767"/>
              <c:y val="0.9284029643353404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627695"/>
        <c:crosses val="autoZero"/>
        <c:auto val="1"/>
        <c:lblAlgn val="ctr"/>
        <c:lblOffset val="100"/>
        <c:noMultiLvlLbl val="0"/>
      </c:catAx>
      <c:valAx>
        <c:axId val="708627695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Biofuel share of electricity production</a:t>
                </a:r>
              </a:p>
            </c:rich>
          </c:tx>
          <c:layout>
            <c:manualLayout>
              <c:xMode val="edge"/>
              <c:yMode val="edge"/>
              <c:x val="7.9059985051537426E-3"/>
              <c:y val="7.8566002779064392E-2"/>
            </c:manualLayout>
          </c:layout>
          <c:overlay val="0"/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626063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43542083938536807"/>
          <c:y val="0.55933117183881431"/>
          <c:w val="0.45641133450551696"/>
          <c:h val="0.1588374247336730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NPV of total</a:t>
            </a:r>
            <a:r>
              <a:rPr lang="en-US" baseline="0"/>
              <a:t> cost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7599219348137283"/>
          <c:y val="0.156997375328084"/>
          <c:w val="0.65092040102511706"/>
          <c:h val="0.56977088158097888"/>
        </c:manualLayout>
      </c:layout>
      <c:lineChart>
        <c:grouping val="standard"/>
        <c:varyColors val="0"/>
        <c:ser>
          <c:idx val="1"/>
          <c:order val="0"/>
          <c:tx>
            <c:strRef>
              <c:f>'cost, rps and biofuels'!$A$55</c:f>
              <c:strCache>
                <c:ptCount val="1"/>
                <c:pt idx="0">
                  <c:v>0–15% slope allowed</c:v>
                </c:pt>
              </c:strCache>
            </c:strRef>
          </c:tx>
          <c:spPr>
            <a:ln w="31750" cap="rnd">
              <a:solidFill>
                <a:srgbClr val="7030A0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>
                <a:noFill/>
              </a:ln>
            </c:spPr>
          </c:marker>
          <c:cat>
            <c:strRef>
              <c:f>'cost, rps and biofuels'!$A$63:$A$66</c:f>
              <c:strCache>
                <c:ptCount val="4"/>
                <c:pt idx="0">
                  <c:v>100% B_x000d_100% C</c:v>
                </c:pt>
                <c:pt idx="1">
                  <c:v>10% B_x000d_10% C</c:v>
                </c:pt>
                <c:pt idx="2">
                  <c:v>1.8% B_x000d_1.1% C</c:v>
                </c:pt>
                <c:pt idx="3">
                  <c:v>1.8% B_x000d_1.1% C_x000d_no new wind</c:v>
                </c:pt>
              </c:strCache>
            </c:strRef>
          </c:cat>
          <c:val>
            <c:numRef>
              <c:f>'cost, rps and biofuels'!$D$70:$D$73</c:f>
              <c:numCache>
                <c:formatCode>General</c:formatCode>
                <c:ptCount val="4"/>
                <c:pt idx="0">
                  <c:v>26241353377.078701</c:v>
                </c:pt>
                <c:pt idx="1">
                  <c:v>26487682062.344898</c:v>
                </c:pt>
                <c:pt idx="2">
                  <c:v>26726482435.446301</c:v>
                </c:pt>
                <c:pt idx="3">
                  <c:v>26776185874.533001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CA-EE44-A6D0-65EF72B5FAB6}"/>
            </c:ext>
          </c:extLst>
        </c:ser>
        <c:ser>
          <c:idx val="3"/>
          <c:order val="1"/>
          <c:tx>
            <c:strRef>
              <c:f>'cost, rps and biofuels'!$A$54</c:f>
              <c:strCache>
                <c:ptCount val="1"/>
                <c:pt idx="0">
                  <c:v>0–20% slope allowed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circle"/>
            <c:size val="6"/>
            <c:spPr>
              <a:solidFill>
                <a:schemeClr val="tx1"/>
              </a:solidFill>
              <a:ln>
                <a:noFill/>
              </a:ln>
            </c:spPr>
          </c:marker>
          <c:cat>
            <c:strRef>
              <c:f>'cost, rps and biofuels'!$A$63:$A$66</c:f>
              <c:strCache>
                <c:ptCount val="4"/>
                <c:pt idx="0">
                  <c:v>100% B_x000d_100% C</c:v>
                </c:pt>
                <c:pt idx="1">
                  <c:v>10% B_x000d_10% C</c:v>
                </c:pt>
                <c:pt idx="2">
                  <c:v>1.8% B_x000d_1.1% C</c:v>
                </c:pt>
                <c:pt idx="3">
                  <c:v>1.8% B_x000d_1.1% C_x000d_no new wind</c:v>
                </c:pt>
              </c:strCache>
            </c:strRef>
          </c:cat>
          <c:val>
            <c:numRef>
              <c:f>'cost, rps and biofuels'!$D$63:$D$66</c:f>
              <c:numCache>
                <c:formatCode>General</c:formatCode>
                <c:ptCount val="4"/>
                <c:pt idx="0">
                  <c:v>26190510910.506199</c:v>
                </c:pt>
                <c:pt idx="1">
                  <c:v>26334062791.400501</c:v>
                </c:pt>
                <c:pt idx="2">
                  <c:v>26559329495.778301</c:v>
                </c:pt>
                <c:pt idx="3">
                  <c:v>26577871176.596001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CA-EE44-A6D0-65EF72B5F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8626063"/>
        <c:axId val="708627695"/>
      </c:lineChart>
      <c:catAx>
        <c:axId val="7086260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Land class restrictions</a:t>
                </a:r>
              </a:p>
            </c:rich>
          </c:tx>
          <c:layout>
            <c:manualLayout>
              <c:xMode val="edge"/>
              <c:yMode val="edge"/>
              <c:x val="0.39392727399141331"/>
              <c:y val="0.9087951211980855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627695"/>
        <c:crosses val="autoZero"/>
        <c:auto val="1"/>
        <c:lblAlgn val="ctr"/>
        <c:lblOffset val="100"/>
        <c:noMultiLvlLbl val="0"/>
      </c:catAx>
      <c:valAx>
        <c:axId val="708627695"/>
        <c:scaling>
          <c:orientation val="minMax"/>
          <c:max val="27000000000"/>
          <c:min val="26000000000"/>
        </c:scaling>
        <c:delete val="0"/>
        <c:axPos val="l"/>
        <c:minorGridlines>
          <c:spPr>
            <a:ln>
              <a:solidFill>
                <a:srgbClr val="BFBFBF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NPV of total costs in 2020–54  </a:t>
                </a:r>
                <a:br>
                  <a:rPr lang="en-US"/>
                </a:br>
                <a:r>
                  <a:rPr lang="en-US"/>
                  <a:t>(2020 $billion)</a:t>
                </a:r>
              </a:p>
            </c:rich>
          </c:tx>
          <c:layout>
            <c:manualLayout>
              <c:xMode val="edge"/>
              <c:yMode val="edge"/>
              <c:x val="1.7494129023345765E-3"/>
              <c:y val="0.156997375328084"/>
            </c:manualLayout>
          </c:layout>
          <c:overlay val="0"/>
        </c:title>
        <c:numFmt formatCode="&quot;$&quot;#,##0.0,,,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626063"/>
        <c:crosses val="autoZero"/>
        <c:crossBetween val="midCat"/>
        <c:majorUnit val="200000000"/>
        <c:minorUnit val="100000000"/>
      </c:valAx>
    </c:plotArea>
    <c:legend>
      <c:legendPos val="b"/>
      <c:layout>
        <c:manualLayout>
          <c:xMode val="edge"/>
          <c:yMode val="edge"/>
          <c:x val="0.30124498219956231"/>
          <c:y val="0.17893901497606912"/>
          <c:w val="0.42758052645925992"/>
          <c:h val="0.1706021306160259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RPS achieved, 0-15% slope allowed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950287670994768"/>
          <c:y val="0.156997375328084"/>
          <c:w val="0.52968782047939367"/>
          <c:h val="0.69918264628686122"/>
        </c:manualLayout>
      </c:layout>
      <c:scatterChart>
        <c:scatterStyle val="lineMarker"/>
        <c:varyColors val="0"/>
        <c:ser>
          <c:idx val="1"/>
          <c:order val="0"/>
          <c:tx>
            <c:strRef>
              <c:f>'cost, rps and biofuels'!$R$11</c:f>
              <c:strCache>
                <c:ptCount val="1"/>
                <c:pt idx="0">
                  <c:v>100% B / 100% C_x000d_low MW wind</c:v>
                </c:pt>
              </c:strCache>
            </c:strRef>
          </c:tx>
          <c:spPr>
            <a:ln w="31750" cap="rnd">
              <a:solidFill>
                <a:srgbClr val="7030A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'cost, rps and biofuels'!$S$1:$Y$1</c:f>
              <c:numCache>
                <c:formatCode>General</c:formatCode>
                <c:ptCount val="7"/>
                <c:pt idx="0">
                  <c:v>2020</c:v>
                </c:pt>
                <c:pt idx="1">
                  <c:v>2023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</c:numCache>
            </c:numRef>
          </c:xVal>
          <c:yVal>
            <c:numRef>
              <c:f>'cost, rps and biofuels'!$S$11:$Y$11</c:f>
              <c:numCache>
                <c:formatCode>General</c:formatCode>
                <c:ptCount val="7"/>
                <c:pt idx="0">
                  <c:v>0.30000000000000199</c:v>
                </c:pt>
                <c:pt idx="1">
                  <c:v>0.36886055566438303</c:v>
                </c:pt>
                <c:pt idx="2">
                  <c:v>0.46314811435224801</c:v>
                </c:pt>
                <c:pt idx="3">
                  <c:v>0.70729860642200804</c:v>
                </c:pt>
                <c:pt idx="4">
                  <c:v>0.77781665696260704</c:v>
                </c:pt>
                <c:pt idx="5">
                  <c:v>0.80423108712550895</c:v>
                </c:pt>
                <c:pt idx="6">
                  <c:v>0.999999999999998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7F-994A-B5F1-E772D7E15D0F}"/>
            </c:ext>
          </c:extLst>
        </c:ser>
        <c:ser>
          <c:idx val="4"/>
          <c:order val="1"/>
          <c:tx>
            <c:strRef>
              <c:f>'cost, rps and biofuels'!$R$10</c:f>
              <c:strCache>
                <c:ptCount val="1"/>
                <c:pt idx="0">
                  <c:v>10% B / 10% C_x000d_low MW wind</c:v>
                </c:pt>
              </c:strCache>
            </c:strRef>
          </c:tx>
          <c:spPr>
            <a:ln w="31750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'cost, rps and biofuels'!$S$1:$Y$1</c:f>
              <c:numCache>
                <c:formatCode>General</c:formatCode>
                <c:ptCount val="7"/>
                <c:pt idx="0">
                  <c:v>2020</c:v>
                </c:pt>
                <c:pt idx="1">
                  <c:v>2023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</c:numCache>
            </c:numRef>
          </c:xVal>
          <c:yVal>
            <c:numRef>
              <c:f>'cost, rps and biofuels'!$S$10:$Y$10</c:f>
              <c:numCache>
                <c:formatCode>General</c:formatCode>
                <c:ptCount val="7"/>
                <c:pt idx="0">
                  <c:v>0.30000000000000199</c:v>
                </c:pt>
                <c:pt idx="1">
                  <c:v>0.368820513468053</c:v>
                </c:pt>
                <c:pt idx="2">
                  <c:v>0.46267641186038899</c:v>
                </c:pt>
                <c:pt idx="3">
                  <c:v>0.63163736582697305</c:v>
                </c:pt>
                <c:pt idx="4">
                  <c:v>0.69217827366491702</c:v>
                </c:pt>
                <c:pt idx="5">
                  <c:v>0.80272921216571103</c:v>
                </c:pt>
                <c:pt idx="6">
                  <c:v>0.999999999999998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7F-994A-B5F1-E772D7E15D0F}"/>
            </c:ext>
          </c:extLst>
        </c:ser>
        <c:ser>
          <c:idx val="5"/>
          <c:order val="2"/>
          <c:tx>
            <c:strRef>
              <c:f>'cost, rps and biofuels'!$R$9</c:f>
              <c:strCache>
                <c:ptCount val="1"/>
                <c:pt idx="0">
                  <c:v>2% B / 1% C_x000d_123 MW wind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'cost, rps and biofuels'!$S$1:$Y$1</c:f>
              <c:numCache>
                <c:formatCode>General</c:formatCode>
                <c:ptCount val="7"/>
                <c:pt idx="0">
                  <c:v>2020</c:v>
                </c:pt>
                <c:pt idx="1">
                  <c:v>2023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</c:numCache>
            </c:numRef>
          </c:xVal>
          <c:yVal>
            <c:numRef>
              <c:f>'cost, rps and biofuels'!$S$9:$Y$9</c:f>
              <c:numCache>
                <c:formatCode>General</c:formatCode>
                <c:ptCount val="7"/>
                <c:pt idx="0">
                  <c:v>0.30000000000000199</c:v>
                </c:pt>
                <c:pt idx="1">
                  <c:v>0.36786358737567898</c:v>
                </c:pt>
                <c:pt idx="2">
                  <c:v>0.460574640818258</c:v>
                </c:pt>
                <c:pt idx="3">
                  <c:v>0.66025904047263495</c:v>
                </c:pt>
                <c:pt idx="4">
                  <c:v>0.69768113023979506</c:v>
                </c:pt>
                <c:pt idx="5">
                  <c:v>0.79159492510693696</c:v>
                </c:pt>
                <c:pt idx="6">
                  <c:v>0.999999999999996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7F-994A-B5F1-E772D7E15D0F}"/>
            </c:ext>
          </c:extLst>
        </c:ser>
        <c:ser>
          <c:idx val="0"/>
          <c:order val="3"/>
          <c:tx>
            <c:strRef>
              <c:f>'cost, rps and biofuels'!$R$8</c:f>
              <c:strCache>
                <c:ptCount val="1"/>
                <c:pt idx="0">
                  <c:v>2% B / 1% C_x000d_123 MW wind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'cost, rps and biofuels'!$S$1:$Y$1</c:f>
              <c:numCache>
                <c:formatCode>General</c:formatCode>
                <c:ptCount val="7"/>
                <c:pt idx="0">
                  <c:v>2020</c:v>
                </c:pt>
                <c:pt idx="1">
                  <c:v>2023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</c:numCache>
            </c:numRef>
          </c:xVal>
          <c:yVal>
            <c:numRef>
              <c:f>'cost, rps and biofuels'!$S$8:$Y$8</c:f>
              <c:numCache>
                <c:formatCode>General</c:formatCode>
                <c:ptCount val="7"/>
                <c:pt idx="0">
                  <c:v>0.30000000000000199</c:v>
                </c:pt>
                <c:pt idx="1">
                  <c:v>0.36786358737567898</c:v>
                </c:pt>
                <c:pt idx="2">
                  <c:v>0.460574640818258</c:v>
                </c:pt>
                <c:pt idx="3">
                  <c:v>0.66025904047263495</c:v>
                </c:pt>
                <c:pt idx="4">
                  <c:v>0.69768113023979506</c:v>
                </c:pt>
                <c:pt idx="5">
                  <c:v>0.79159492510693696</c:v>
                </c:pt>
                <c:pt idx="6">
                  <c:v>0.999999999999996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7F-994A-B5F1-E772D7E15D0F}"/>
            </c:ext>
          </c:extLst>
        </c:ser>
        <c:ser>
          <c:idx val="3"/>
          <c:order val="4"/>
          <c:tx>
            <c:strRef>
              <c:f>'cost, rps and biofuels'!$R$2</c:f>
              <c:strCache>
                <c:ptCount val="1"/>
                <c:pt idx="0">
                  <c:v>RPS target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'cost, rps and biofuels'!$S$1:$Y$1</c:f>
              <c:numCache>
                <c:formatCode>General</c:formatCode>
                <c:ptCount val="7"/>
                <c:pt idx="0">
                  <c:v>2020</c:v>
                </c:pt>
                <c:pt idx="1">
                  <c:v>2023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</c:numCache>
            </c:numRef>
          </c:xVal>
          <c:yVal>
            <c:numRef>
              <c:f>'cost, rps and biofuels'!$S$2:$Y$2</c:f>
              <c:numCache>
                <c:formatCode>0%</c:formatCode>
                <c:ptCount val="7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0.4</c:v>
                </c:pt>
                <c:pt idx="4">
                  <c:v>0.4</c:v>
                </c:pt>
                <c:pt idx="5">
                  <c:v>0.7</c:v>
                </c:pt>
                <c:pt idx="6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7F-994A-B5F1-E772D7E15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8626063"/>
        <c:axId val="708627695"/>
      </c:scatterChart>
      <c:valAx>
        <c:axId val="708626063"/>
        <c:scaling>
          <c:orientation val="minMax"/>
          <c:max val="2045"/>
          <c:min val="20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627695"/>
        <c:crosses val="autoZero"/>
        <c:crossBetween val="midCat"/>
        <c:majorUnit val="5"/>
      </c:valAx>
      <c:valAx>
        <c:axId val="70862769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626063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66887417218543044"/>
          <c:y val="0.16717430909371625"/>
          <c:w val="0.33112582781456956"/>
          <c:h val="0.737187895630693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Capacity online</a:t>
            </a:r>
            <a:r>
              <a:rPr lang="en-US" baseline="0"/>
              <a:t> in 2045</a:t>
            </a:r>
            <a:r>
              <a:rPr lang="en-US"/>
              <a:t> (0–20%</a:t>
            </a:r>
            <a:r>
              <a:rPr lang="en-US" baseline="0"/>
              <a:t> slope allowed)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020202809636389"/>
          <c:y val="0.14757547327860612"/>
          <c:w val="0.54030558214962587"/>
          <c:h val="0.487209723784526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'capacity online'!$B$4</c:f>
              <c:strCache>
                <c:ptCount val="1"/>
                <c:pt idx="0">
                  <c:v>Thermal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  <a:effectLst/>
          </c:spPr>
          <c:invertIfNegative val="0"/>
          <c:cat>
            <c:strRef>
              <c:f>'capacity online'!$A$5:$A$8</c:f>
              <c:strCache>
                <c:ptCount val="4"/>
                <c:pt idx="0">
                  <c:v>100% B_x000d_100% C</c:v>
                </c:pt>
                <c:pt idx="1">
                  <c:v>10% B_x000d_10% C</c:v>
                </c:pt>
                <c:pt idx="2">
                  <c:v>1.8% B_x000d_1.1% C</c:v>
                </c:pt>
                <c:pt idx="3">
                  <c:v>1.8% B_x000d_1.1% C_x000d_no new wind</c:v>
                </c:pt>
              </c:strCache>
            </c:strRef>
          </c:cat>
          <c:val>
            <c:numRef>
              <c:f>'capacity online'!$B$5:$B$8</c:f>
              <c:numCache>
                <c:formatCode>#,##0_);[Red]\(#,##0\)</c:formatCode>
                <c:ptCount val="4"/>
                <c:pt idx="0">
                  <c:v>972.92600000000004</c:v>
                </c:pt>
                <c:pt idx="1">
                  <c:v>972.92600000000004</c:v>
                </c:pt>
                <c:pt idx="2">
                  <c:v>972.92600000000004</c:v>
                </c:pt>
                <c:pt idx="3">
                  <c:v>1123.5120000000002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A-3B43-AD0D-FF3BCF831910}"/>
            </c:ext>
          </c:extLst>
        </c:ser>
        <c:ser>
          <c:idx val="1"/>
          <c:order val="1"/>
          <c:tx>
            <c:strRef>
              <c:f>'capacity online'!$C$4</c:f>
              <c:strCache>
                <c:ptCount val="1"/>
                <c:pt idx="0">
                  <c:v>Batteries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'capacity online'!$A$5:$A$8</c:f>
              <c:strCache>
                <c:ptCount val="4"/>
                <c:pt idx="0">
                  <c:v>100% B_x000d_100% C</c:v>
                </c:pt>
                <c:pt idx="1">
                  <c:v>10% B_x000d_10% C</c:v>
                </c:pt>
                <c:pt idx="2">
                  <c:v>1.8% B_x000d_1.1% C</c:v>
                </c:pt>
                <c:pt idx="3">
                  <c:v>1.8% B_x000d_1.1% C_x000d_no new wind</c:v>
                </c:pt>
              </c:strCache>
            </c:strRef>
          </c:cat>
          <c:val>
            <c:numRef>
              <c:f>'capacity online'!$C$5:$C$8</c:f>
              <c:numCache>
                <c:formatCode>#,##0_);[Red]\(#,##0\)</c:formatCode>
                <c:ptCount val="4"/>
                <c:pt idx="0">
                  <c:v>1235.439682092129</c:v>
                </c:pt>
                <c:pt idx="1">
                  <c:v>1124.9528911269531</c:v>
                </c:pt>
                <c:pt idx="2">
                  <c:v>1034.7511912678729</c:v>
                </c:pt>
                <c:pt idx="3">
                  <c:v>983.18161380343406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0A-3B43-AD0D-FF3BCF831910}"/>
            </c:ext>
          </c:extLst>
        </c:ser>
        <c:ser>
          <c:idx val="2"/>
          <c:order val="2"/>
          <c:tx>
            <c:strRef>
              <c:f>'capacity online'!$D$4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'capacity online'!$A$5:$A$8</c:f>
              <c:strCache>
                <c:ptCount val="4"/>
                <c:pt idx="0">
                  <c:v>100% B_x000d_100% C</c:v>
                </c:pt>
                <c:pt idx="1">
                  <c:v>10% B_x000d_10% C</c:v>
                </c:pt>
                <c:pt idx="2">
                  <c:v>1.8% B_x000d_1.1% C</c:v>
                </c:pt>
                <c:pt idx="3">
                  <c:v>1.8% B_x000d_1.1% C_x000d_no new wind</c:v>
                </c:pt>
              </c:strCache>
            </c:strRef>
          </c:cat>
          <c:val>
            <c:numRef>
              <c:f>'capacity online'!$D$5:$D$8</c:f>
              <c:numCache>
                <c:formatCode>#,##0_);[Red]\(#,##0\)</c:formatCode>
                <c:ptCount val="4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0A-3B43-AD0D-FF3BCF831910}"/>
            </c:ext>
          </c:extLst>
        </c:ser>
        <c:ser>
          <c:idx val="3"/>
          <c:order val="3"/>
          <c:tx>
            <c:strRef>
              <c:f>'capacity online'!$E$4</c:f>
              <c:strCache>
                <c:ptCount val="1"/>
                <c:pt idx="0">
                  <c:v>Util-Scale PV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'capacity online'!$A$5:$A$8</c:f>
              <c:strCache>
                <c:ptCount val="4"/>
                <c:pt idx="0">
                  <c:v>100% B_x000d_100% C</c:v>
                </c:pt>
                <c:pt idx="1">
                  <c:v>10% B_x000d_10% C</c:v>
                </c:pt>
                <c:pt idx="2">
                  <c:v>1.8% B_x000d_1.1% C</c:v>
                </c:pt>
                <c:pt idx="3">
                  <c:v>1.8% B_x000d_1.1% C_x000d_no new wind</c:v>
                </c:pt>
              </c:strCache>
            </c:strRef>
          </c:cat>
          <c:val>
            <c:numRef>
              <c:f>'capacity online'!$E$5:$E$8</c:f>
              <c:numCache>
                <c:formatCode>#,##0_);[Red]\(#,##0\)</c:formatCode>
                <c:ptCount val="4"/>
                <c:pt idx="0">
                  <c:v>3504.3647716802502</c:v>
                </c:pt>
                <c:pt idx="1">
                  <c:v>2916.61444049593</c:v>
                </c:pt>
                <c:pt idx="2">
                  <c:v>2497.56113486288</c:v>
                </c:pt>
                <c:pt idx="3">
                  <c:v>2498.16641774242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0A-3B43-AD0D-FF3BCF831910}"/>
            </c:ext>
          </c:extLst>
        </c:ser>
        <c:ser>
          <c:idx val="4"/>
          <c:order val="4"/>
          <c:tx>
            <c:strRef>
              <c:f>'capacity online'!$F$4</c:f>
              <c:strCache>
                <c:ptCount val="1"/>
                <c:pt idx="0">
                  <c:v>Dist PV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'capacity online'!$A$5:$A$8</c:f>
              <c:strCache>
                <c:ptCount val="4"/>
                <c:pt idx="0">
                  <c:v>100% B_x000d_100% C</c:v>
                </c:pt>
                <c:pt idx="1">
                  <c:v>10% B_x000d_10% C</c:v>
                </c:pt>
                <c:pt idx="2">
                  <c:v>1.8% B_x000d_1.1% C</c:v>
                </c:pt>
                <c:pt idx="3">
                  <c:v>1.8% B_x000d_1.1% C_x000d_no new wind</c:v>
                </c:pt>
              </c:strCache>
            </c:strRef>
          </c:cat>
          <c:val>
            <c:numRef>
              <c:f>'capacity online'!$F$5:$F$8</c:f>
              <c:numCache>
                <c:formatCode>#,##0_);[Red]\(#,##0\)</c:formatCode>
                <c:ptCount val="4"/>
                <c:pt idx="0">
                  <c:v>1432.454999999999</c:v>
                </c:pt>
                <c:pt idx="1">
                  <c:v>1432.4550000000002</c:v>
                </c:pt>
                <c:pt idx="2">
                  <c:v>1432.454999999994</c:v>
                </c:pt>
                <c:pt idx="3">
                  <c:v>1432.4549999999908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0A-3B43-AD0D-FF3BCF831910}"/>
            </c:ext>
          </c:extLst>
        </c:ser>
        <c:ser>
          <c:idx val="5"/>
          <c:order val="5"/>
          <c:tx>
            <c:strRef>
              <c:f>'capacity online'!$G$4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'capacity online'!$A$5:$A$8</c:f>
              <c:strCache>
                <c:ptCount val="4"/>
                <c:pt idx="0">
                  <c:v>100% B_x000d_100% C</c:v>
                </c:pt>
                <c:pt idx="1">
                  <c:v>10% B_x000d_10% C</c:v>
                </c:pt>
                <c:pt idx="2">
                  <c:v>1.8% B_x000d_1.1% C</c:v>
                </c:pt>
                <c:pt idx="3">
                  <c:v>1.8% B_x000d_1.1% C_x000d_no new wind</c:v>
                </c:pt>
              </c:strCache>
            </c:strRef>
          </c:cat>
          <c:val>
            <c:numRef>
              <c:f>'capacity online'!$G$5:$G$8</c:f>
              <c:numCache>
                <c:formatCode>#,##0_);[Red]\(#,##0\)</c:formatCode>
                <c:ptCount val="4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0A-3B43-AD0D-FF3BCF831910}"/>
            </c:ext>
          </c:extLst>
        </c:ser>
        <c:ser>
          <c:idx val="6"/>
          <c:order val="6"/>
          <c:tx>
            <c:strRef>
              <c:f>'capacity online'!$H$4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'capacity online'!$A$5:$A$8</c:f>
              <c:strCache>
                <c:ptCount val="4"/>
                <c:pt idx="0">
                  <c:v>100% B_x000d_100% C</c:v>
                </c:pt>
                <c:pt idx="1">
                  <c:v>10% B_x000d_10% C</c:v>
                </c:pt>
                <c:pt idx="2">
                  <c:v>1.8% B_x000d_1.1% C</c:v>
                </c:pt>
                <c:pt idx="3">
                  <c:v>1.8% B_x000d_1.1% C_x000d_no new wind</c:v>
                </c:pt>
              </c:strCache>
            </c:strRef>
          </c:cat>
          <c:val>
            <c:numRef>
              <c:f>'capacity online'!$H$5:$H$8</c:f>
              <c:numCache>
                <c:formatCode>#,##0_);[Red]\(#,##0\)</c:formatCode>
                <c:ptCount val="4"/>
                <c:pt idx="0">
                  <c:v>0</c:v>
                </c:pt>
                <c:pt idx="1">
                  <c:v>200.62010375079299</c:v>
                </c:pt>
                <c:pt idx="2">
                  <c:v>237.13700911445699</c:v>
                </c:pt>
                <c:pt idx="3">
                  <c:v>298.58423167835298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00A-3B43-AD0D-FF3BCF831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14861712"/>
        <c:axId val="1914863360"/>
      </c:barChart>
      <c:catAx>
        <c:axId val="1914861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Land class restrictions</a:t>
                </a:r>
              </a:p>
            </c:rich>
          </c:tx>
          <c:layout>
            <c:manualLayout>
              <c:xMode val="edge"/>
              <c:yMode val="edge"/>
              <c:x val="0.30734335007131552"/>
              <c:y val="0.928862017247844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4863360"/>
        <c:crosses val="autoZero"/>
        <c:auto val="1"/>
        <c:lblAlgn val="ctr"/>
        <c:lblOffset val="100"/>
        <c:noMultiLvlLbl val="0"/>
      </c:catAx>
      <c:valAx>
        <c:axId val="191486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Capacity online in 2045 (MW)</a:t>
                </a:r>
              </a:p>
            </c:rich>
          </c:tx>
          <c:layout>
            <c:manualLayout>
              <c:xMode val="edge"/>
              <c:yMode val="edge"/>
              <c:x val="7.5304223335719402E-3"/>
              <c:y val="0.109503769475624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4861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08335124362555"/>
          <c:y val="0.1903343943709164"/>
          <c:w val="0.27591664875637445"/>
          <c:h val="0.483248495453219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Capacity online</a:t>
            </a:r>
            <a:r>
              <a:rPr lang="en-US" baseline="0"/>
              <a:t> in 2045</a:t>
            </a:r>
            <a:r>
              <a:rPr lang="en-US"/>
              <a:t> (0–15%</a:t>
            </a:r>
            <a:r>
              <a:rPr lang="en-US" baseline="0"/>
              <a:t> slope allowed)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020202809636389"/>
          <c:y val="0.14757547327860612"/>
          <c:w val="0.54030558214962587"/>
          <c:h val="0.488643294588176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'capacity online'!$B$4</c:f>
              <c:strCache>
                <c:ptCount val="1"/>
                <c:pt idx="0">
                  <c:v>Thermal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  <a:effectLst/>
          </c:spPr>
          <c:invertIfNegative val="0"/>
          <c:cat>
            <c:strRef>
              <c:f>'capacity online'!$A$22:$A$25</c:f>
              <c:strCache>
                <c:ptCount val="4"/>
                <c:pt idx="0">
                  <c:v>100% B_x000d_100% C</c:v>
                </c:pt>
                <c:pt idx="1">
                  <c:v>10% B_x000d_10% C</c:v>
                </c:pt>
                <c:pt idx="2">
                  <c:v>1.8% B_x000d_1.1% C</c:v>
                </c:pt>
                <c:pt idx="3">
                  <c:v>1.8% B_x000d_1.1% C_x000d_no new wind</c:v>
                </c:pt>
              </c:strCache>
            </c:strRef>
          </c:cat>
          <c:val>
            <c:numRef>
              <c:f>'capacity online'!$B$22:$B$25</c:f>
              <c:numCache>
                <c:formatCode>#,##0_);[Red]\(#,##0\)</c:formatCode>
                <c:ptCount val="4"/>
                <c:pt idx="0">
                  <c:v>972.92600000000004</c:v>
                </c:pt>
                <c:pt idx="1">
                  <c:v>1123.5120000000002</c:v>
                </c:pt>
                <c:pt idx="2">
                  <c:v>1123.5120000000002</c:v>
                </c:pt>
                <c:pt idx="3">
                  <c:v>1123.5120000000002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27-AC47-B68E-13FA9E62C52E}"/>
            </c:ext>
          </c:extLst>
        </c:ser>
        <c:ser>
          <c:idx val="1"/>
          <c:order val="1"/>
          <c:tx>
            <c:strRef>
              <c:f>'capacity online'!$C$4</c:f>
              <c:strCache>
                <c:ptCount val="1"/>
                <c:pt idx="0">
                  <c:v>Batteries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'capacity online'!$A$22:$A$25</c:f>
              <c:strCache>
                <c:ptCount val="4"/>
                <c:pt idx="0">
                  <c:v>100% B_x000d_100% C</c:v>
                </c:pt>
                <c:pt idx="1">
                  <c:v>10% B_x000d_10% C</c:v>
                </c:pt>
                <c:pt idx="2">
                  <c:v>1.8% B_x000d_1.1% C</c:v>
                </c:pt>
                <c:pt idx="3">
                  <c:v>1.8% B_x000d_1.1% C_x000d_no new wind</c:v>
                </c:pt>
              </c:strCache>
            </c:strRef>
          </c:cat>
          <c:val>
            <c:numRef>
              <c:f>'capacity online'!$C$22:$C$25</c:f>
              <c:numCache>
                <c:formatCode>#,##0_);[Red]\(#,##0\)</c:formatCode>
                <c:ptCount val="4"/>
                <c:pt idx="0">
                  <c:v>1261.9527153420199</c:v>
                </c:pt>
                <c:pt idx="1">
                  <c:v>965.60387003328697</c:v>
                </c:pt>
                <c:pt idx="2">
                  <c:v>897.26344719535996</c:v>
                </c:pt>
                <c:pt idx="3">
                  <c:v>848.78800000000001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27-AC47-B68E-13FA9E62C52E}"/>
            </c:ext>
          </c:extLst>
        </c:ser>
        <c:ser>
          <c:idx val="2"/>
          <c:order val="2"/>
          <c:tx>
            <c:strRef>
              <c:f>'capacity online'!$D$4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'capacity online'!$A$22:$A$25</c:f>
              <c:strCache>
                <c:ptCount val="4"/>
                <c:pt idx="0">
                  <c:v>100% B_x000d_100% C</c:v>
                </c:pt>
                <c:pt idx="1">
                  <c:v>10% B_x000d_10% C</c:v>
                </c:pt>
                <c:pt idx="2">
                  <c:v>1.8% B_x000d_1.1% C</c:v>
                </c:pt>
                <c:pt idx="3">
                  <c:v>1.8% B_x000d_1.1% C_x000d_no new wind</c:v>
                </c:pt>
              </c:strCache>
            </c:strRef>
          </c:cat>
          <c:val>
            <c:numRef>
              <c:f>'capacity online'!$D$22:$D$25</c:f>
              <c:numCache>
                <c:formatCode>#,##0_);[Red]\(#,##0\)</c:formatCode>
                <c:ptCount val="4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27-AC47-B68E-13FA9E62C52E}"/>
            </c:ext>
          </c:extLst>
        </c:ser>
        <c:ser>
          <c:idx val="3"/>
          <c:order val="3"/>
          <c:tx>
            <c:strRef>
              <c:f>'capacity online'!$E$4</c:f>
              <c:strCache>
                <c:ptCount val="1"/>
                <c:pt idx="0">
                  <c:v>Util-Scale PV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'capacity online'!$A$22:$A$25</c:f>
              <c:strCache>
                <c:ptCount val="4"/>
                <c:pt idx="0">
                  <c:v>100% B_x000d_100% C</c:v>
                </c:pt>
                <c:pt idx="1">
                  <c:v>10% B_x000d_10% C</c:v>
                </c:pt>
                <c:pt idx="2">
                  <c:v>1.8% B_x000d_1.1% C</c:v>
                </c:pt>
                <c:pt idx="3">
                  <c:v>1.8% B_x000d_1.1% C_x000d_no new wind</c:v>
                </c:pt>
              </c:strCache>
            </c:strRef>
          </c:cat>
          <c:val>
            <c:numRef>
              <c:f>'capacity online'!$E$22:$E$25</c:f>
              <c:numCache>
                <c:formatCode>#,##0_);[Red]\(#,##0\)</c:formatCode>
                <c:ptCount val="4"/>
                <c:pt idx="0">
                  <c:v>3575.6322123769901</c:v>
                </c:pt>
                <c:pt idx="1">
                  <c:v>2356.2445169002299</c:v>
                </c:pt>
                <c:pt idx="2">
                  <c:v>1898.00632470805</c:v>
                </c:pt>
                <c:pt idx="3">
                  <c:v>1899.4874873259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27-AC47-B68E-13FA9E62C52E}"/>
            </c:ext>
          </c:extLst>
        </c:ser>
        <c:ser>
          <c:idx val="4"/>
          <c:order val="4"/>
          <c:tx>
            <c:strRef>
              <c:f>'capacity online'!$F$4</c:f>
              <c:strCache>
                <c:ptCount val="1"/>
                <c:pt idx="0">
                  <c:v>Dist PV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'capacity online'!$A$22:$A$25</c:f>
              <c:strCache>
                <c:ptCount val="4"/>
                <c:pt idx="0">
                  <c:v>100% B_x000d_100% C</c:v>
                </c:pt>
                <c:pt idx="1">
                  <c:v>10% B_x000d_10% C</c:v>
                </c:pt>
                <c:pt idx="2">
                  <c:v>1.8% B_x000d_1.1% C</c:v>
                </c:pt>
                <c:pt idx="3">
                  <c:v>1.8% B_x000d_1.1% C_x000d_no new wind</c:v>
                </c:pt>
              </c:strCache>
            </c:strRef>
          </c:cat>
          <c:val>
            <c:numRef>
              <c:f>'capacity online'!$F$22:$F$25</c:f>
              <c:numCache>
                <c:formatCode>#,##0_);[Red]\(#,##0\)</c:formatCode>
                <c:ptCount val="4"/>
                <c:pt idx="0">
                  <c:v>1432.4549999999929</c:v>
                </c:pt>
                <c:pt idx="1">
                  <c:v>1432.4549999999949</c:v>
                </c:pt>
                <c:pt idx="2">
                  <c:v>1432.454999999997</c:v>
                </c:pt>
                <c:pt idx="3">
                  <c:v>1432.454999999994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27-AC47-B68E-13FA9E62C52E}"/>
            </c:ext>
          </c:extLst>
        </c:ser>
        <c:ser>
          <c:idx val="5"/>
          <c:order val="5"/>
          <c:tx>
            <c:strRef>
              <c:f>'capacity online'!$G$4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'capacity online'!$A$22:$A$25</c:f>
              <c:strCache>
                <c:ptCount val="4"/>
                <c:pt idx="0">
                  <c:v>100% B_x000d_100% C</c:v>
                </c:pt>
                <c:pt idx="1">
                  <c:v>10% B_x000d_10% C</c:v>
                </c:pt>
                <c:pt idx="2">
                  <c:v>1.8% B_x000d_1.1% C</c:v>
                </c:pt>
                <c:pt idx="3">
                  <c:v>1.8% B_x000d_1.1% C_x000d_no new wind</c:v>
                </c:pt>
              </c:strCache>
            </c:strRef>
          </c:cat>
          <c:val>
            <c:numRef>
              <c:f>'capacity online'!$G$22:$G$25</c:f>
              <c:numCache>
                <c:formatCode>#,##0_);[Red]\(#,##0\)</c:formatCode>
                <c:ptCount val="4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27-AC47-B68E-13FA9E62C52E}"/>
            </c:ext>
          </c:extLst>
        </c:ser>
        <c:ser>
          <c:idx val="6"/>
          <c:order val="6"/>
          <c:tx>
            <c:strRef>
              <c:f>'capacity online'!$H$4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'capacity online'!$A$22:$A$25</c:f>
              <c:strCache>
                <c:ptCount val="4"/>
                <c:pt idx="0">
                  <c:v>100% B_x000d_100% C</c:v>
                </c:pt>
                <c:pt idx="1">
                  <c:v>10% B_x000d_10% C</c:v>
                </c:pt>
                <c:pt idx="2">
                  <c:v>1.8% B_x000d_1.1% C</c:v>
                </c:pt>
                <c:pt idx="3">
                  <c:v>1.8% B_x000d_1.1% C_x000d_no new wind</c:v>
                </c:pt>
              </c:strCache>
            </c:strRef>
          </c:cat>
          <c:val>
            <c:numRef>
              <c:f>'capacity online'!$H$22:$H$25</c:f>
              <c:numCache>
                <c:formatCode>#,##0_);[Red]\(#,##0\)</c:formatCode>
                <c:ptCount val="4"/>
                <c:pt idx="0">
                  <c:v>0</c:v>
                </c:pt>
                <c:pt idx="1">
                  <c:v>400</c:v>
                </c:pt>
                <c:pt idx="2">
                  <c:v>548.79213150705004</c:v>
                </c:pt>
                <c:pt idx="3">
                  <c:v>572.70890456546795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27-AC47-B68E-13FA9E62C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14861712"/>
        <c:axId val="1914863360"/>
      </c:barChart>
      <c:catAx>
        <c:axId val="1914861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Land class restrictions</a:t>
                </a:r>
              </a:p>
            </c:rich>
          </c:tx>
          <c:layout>
            <c:manualLayout>
              <c:xMode val="edge"/>
              <c:yMode val="edge"/>
              <c:x val="0.30982473964947932"/>
              <c:y val="0.928862017247844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4863360"/>
        <c:crosses val="autoZero"/>
        <c:auto val="1"/>
        <c:lblAlgn val="ctr"/>
        <c:lblOffset val="100"/>
        <c:noMultiLvlLbl val="0"/>
      </c:catAx>
      <c:valAx>
        <c:axId val="191486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Capacity online in 2045 (MW)</a:t>
                </a:r>
              </a:p>
            </c:rich>
          </c:tx>
          <c:layout>
            <c:manualLayout>
              <c:xMode val="edge"/>
              <c:yMode val="edge"/>
              <c:x val="7.5304223335719402E-3"/>
              <c:y val="0.109503769475624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4861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08335124362555"/>
          <c:y val="0.1903343943709164"/>
          <c:w val="0.27591664875637445"/>
          <c:h val="0.483248495453219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584200</xdr:colOff>
      <xdr:row>0</xdr:row>
      <xdr:rowOff>101600</xdr:rowOff>
    </xdr:from>
    <xdr:to>
      <xdr:col>19</xdr:col>
      <xdr:colOff>203200</xdr:colOff>
      <xdr:row>16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5CECD0-40E4-584C-8D99-32CB2B2AF7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596900</xdr:colOff>
      <xdr:row>18</xdr:row>
      <xdr:rowOff>0</xdr:rowOff>
    </xdr:from>
    <xdr:to>
      <xdr:col>19</xdr:col>
      <xdr:colOff>165100</xdr:colOff>
      <xdr:row>34</xdr:row>
      <xdr:rowOff>88900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0609030-20F3-6948-AA4A-7351F0A98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0</xdr:row>
      <xdr:rowOff>190500</xdr:rowOff>
    </xdr:from>
    <xdr:to>
      <xdr:col>12</xdr:col>
      <xdr:colOff>317500</xdr:colOff>
      <xdr:row>16</xdr:row>
      <xdr:rowOff>177800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CD036F2-F2C6-1F40-8835-792405A557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177800</xdr:colOff>
      <xdr:row>0</xdr:row>
      <xdr:rowOff>114300</xdr:rowOff>
    </xdr:from>
    <xdr:to>
      <xdr:col>4</xdr:col>
      <xdr:colOff>786378</xdr:colOff>
      <xdr:row>16</xdr:row>
      <xdr:rowOff>101600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1BD2F49-CE9F-3846-8CE3-BCDD7228B7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16</xdr:row>
      <xdr:rowOff>152400</xdr:rowOff>
    </xdr:from>
    <xdr:to>
      <xdr:col>4</xdr:col>
      <xdr:colOff>774700</xdr:colOff>
      <xdr:row>32</xdr:row>
      <xdr:rowOff>139700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7A0A20D-3CD2-7C46-81CE-7FF7806D74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139700</xdr:colOff>
      <xdr:row>33</xdr:row>
      <xdr:rowOff>152400</xdr:rowOff>
    </xdr:from>
    <xdr:to>
      <xdr:col>4</xdr:col>
      <xdr:colOff>748278</xdr:colOff>
      <xdr:row>49</xdr:row>
      <xdr:rowOff>139700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80834FF-A037-BD49-8F67-0B68AFA37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317500</xdr:colOff>
      <xdr:row>17</xdr:row>
      <xdr:rowOff>165100</xdr:rowOff>
    </xdr:from>
    <xdr:to>
      <xdr:col>12</xdr:col>
      <xdr:colOff>292100</xdr:colOff>
      <xdr:row>33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3988A60-C804-594A-A2F8-307DE6634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546100</xdr:colOff>
      <xdr:row>1</xdr:row>
      <xdr:rowOff>50800</xdr:rowOff>
    </xdr:from>
    <xdr:to>
      <xdr:col>16</xdr:col>
      <xdr:colOff>711200</xdr:colOff>
      <xdr:row>17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B767DE7-A3C3-0547-9328-64C354D0B2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533400</xdr:colOff>
      <xdr:row>17</xdr:row>
      <xdr:rowOff>139700</xdr:rowOff>
    </xdr:from>
    <xdr:to>
      <xdr:col>16</xdr:col>
      <xdr:colOff>698500</xdr:colOff>
      <xdr:row>33</xdr:row>
      <xdr:rowOff>88900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3129E54-9388-4943-B568-BACC99980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07ECB-6A32-B948-8D4F-4EF40017427E}">
  <dimension ref="A1:M303"/>
  <sheetViews>
    <sheetView workbookViewId="0">
      <selection activeCell="K303" sqref="K303"/>
    </sheetView>
  </sheetViews>
  <sheetFormatPr baseColWidth="10" defaultRowHeight="16" x14ac:dyDescent="0.2"/>
  <cols>
    <col min="1" max="1" width="37.33203125" bestFit="1" customWidth="1"/>
    <col min="2" max="2" width="15.5" customWidth="1"/>
    <col min="4" max="4" width="12.6640625" bestFit="1" customWidth="1"/>
    <col min="5" max="5" width="11" bestFit="1" customWidth="1"/>
    <col min="6" max="6" width="12.6640625" bestFit="1" customWidth="1"/>
    <col min="7" max="7" width="14.1640625" bestFit="1" customWidth="1"/>
    <col min="8" max="8" width="9.83203125" customWidth="1"/>
    <col min="13" max="13" width="12.1640625" bestFit="1" customWidth="1"/>
  </cols>
  <sheetData>
    <row r="1" spans="1:13" x14ac:dyDescent="0.2">
      <c r="B1" s="2" t="s">
        <v>113</v>
      </c>
      <c r="H1" s="2" t="s">
        <v>114</v>
      </c>
    </row>
    <row r="2" spans="1:13" x14ac:dyDescent="0.2">
      <c r="A2" t="s">
        <v>112</v>
      </c>
      <c r="B2" s="2" t="s">
        <v>56</v>
      </c>
      <c r="C2" t="s">
        <v>46</v>
      </c>
      <c r="D2" t="s">
        <v>47</v>
      </c>
      <c r="E2" t="s">
        <v>48</v>
      </c>
      <c r="F2" t="s">
        <v>49</v>
      </c>
      <c r="I2" s="2" t="s">
        <v>111</v>
      </c>
      <c r="J2" s="2" t="s">
        <v>127</v>
      </c>
      <c r="K2" s="2" t="s">
        <v>128</v>
      </c>
      <c r="L2" s="2" t="s">
        <v>119</v>
      </c>
      <c r="M2" s="2" t="s">
        <v>120</v>
      </c>
    </row>
    <row r="3" spans="1:13" x14ac:dyDescent="0.2">
      <c r="A3" t="s">
        <v>86</v>
      </c>
      <c r="B3" t="str">
        <f>SUBSTITUTE(SUBSTITUTE(VALUE(LEFT(A3,3))&amp;"% B" &amp; CHAR(13) &amp; VALUE(MID(A3, 5, 3)) &amp; "% C", "2% B", "1.8% B"), "1% C", "1.1% C")</f>
        <v>100% B_x000D_100% C</v>
      </c>
      <c r="C3" s="1">
        <f t="shared" ref="C3:F4" si="0">INDEX($G$34:$G$313, MATCH($A3&amp;" "&amp;C$2, $K$34:$K$313, 0))/4046.86</f>
        <v>0</v>
      </c>
      <c r="D3" s="1">
        <f t="shared" si="0"/>
        <v>12695.867907464059</v>
      </c>
      <c r="E3" s="1">
        <f t="shared" si="0"/>
        <v>2239.3781845677881</v>
      </c>
      <c r="F3" s="1">
        <f t="shared" si="0"/>
        <v>11347.489164438601</v>
      </c>
      <c r="H3" s="2" t="s">
        <v>46</v>
      </c>
      <c r="I3" s="1" cm="1">
        <f t="array" ref="I3:J6">D34:E37/4046.86</f>
        <v>16031.88645023549</v>
      </c>
      <c r="J3" s="1">
        <v>0</v>
      </c>
      <c r="K3" s="10">
        <f>J3/$I3</f>
        <v>0</v>
      </c>
      <c r="L3" s="1" cm="1">
        <f t="array" ref="L3:L6">E38:E41/4046.86</f>
        <v>0</v>
      </c>
      <c r="M3" s="10">
        <f>L3/$I3</f>
        <v>0</v>
      </c>
    </row>
    <row r="4" spans="1:13" x14ac:dyDescent="0.2">
      <c r="A4" t="s">
        <v>121</v>
      </c>
      <c r="B4" t="str">
        <f t="shared" ref="B4" si="1">SUBSTITUTE(SUBSTITUTE(VALUE(LEFT(A4,3))&amp;"% B" &amp; CHAR(13) &amp; VALUE(MID(A4, 5, 3)) &amp; "% C", "2% B", "1.8% B"), "1% C", "1.1% C")</f>
        <v>10% B_x000D_10% C</v>
      </c>
      <c r="C4" s="1">
        <f t="shared" si="0"/>
        <v>0</v>
      </c>
      <c r="D4" s="1">
        <f t="shared" si="0"/>
        <v>2586.1532150852759</v>
      </c>
      <c r="E4" s="1">
        <f t="shared" si="0"/>
        <v>1496.7505671063491</v>
      </c>
      <c r="F4" s="1">
        <f t="shared" si="0"/>
        <v>17791.695289681382</v>
      </c>
      <c r="H4" s="2" t="s">
        <v>47</v>
      </c>
      <c r="I4" s="1">
        <v>25861.53215085276</v>
      </c>
      <c r="J4" s="1">
        <v>17076.375263784761</v>
      </c>
      <c r="K4" s="10">
        <f t="shared" ref="K4:M6" si="2">J4/$I4</f>
        <v>0.66030021594144739</v>
      </c>
      <c r="L4" s="1">
        <v>17076.375263784761</v>
      </c>
      <c r="M4" s="10">
        <f t="shared" si="2"/>
        <v>0.66030021594144739</v>
      </c>
    </row>
    <row r="5" spans="1:13" x14ac:dyDescent="0.2">
      <c r="A5" t="s">
        <v>90</v>
      </c>
      <c r="B5" t="str">
        <f>SUBSTITUTE(SUBSTITUTE(VALUE(LEFT(A5,3))&amp;"% B" &amp; CHAR(13) &amp; VALUE(MID(A5, 5, 3)) &amp; "% C", "2% B", "1.8% B"), "1% C", "1.1% C")</f>
        <v>1.8% B_x000D_1.1% C</v>
      </c>
      <c r="C5" s="1">
        <f t="shared" ref="C5:F6" si="3">INDEX($G$34:$G$313, MATCH($A5&amp;" "&amp;C$2, $K$34:$K$313, 0))/4046.86</f>
        <v>0</v>
      </c>
      <c r="D5" s="1">
        <f t="shared" si="3"/>
        <v>465.50659029469762</v>
      </c>
      <c r="E5" s="1">
        <f t="shared" si="3"/>
        <v>164.64271064479621</v>
      </c>
      <c r="F5" s="1">
        <f t="shared" si="3"/>
        <v>18101.56516410254</v>
      </c>
      <c r="H5" s="2" t="s">
        <v>48</v>
      </c>
      <c r="I5" s="1">
        <v>14967.505671063491</v>
      </c>
      <c r="J5" s="1">
        <v>6112.8133911229943</v>
      </c>
      <c r="K5" s="10">
        <f t="shared" si="2"/>
        <v>0.40840561717246093</v>
      </c>
      <c r="L5" s="1">
        <v>6112.8133911229943</v>
      </c>
      <c r="M5" s="10">
        <f t="shared" si="2"/>
        <v>0.40840561717246093</v>
      </c>
    </row>
    <row r="6" spans="1:13" x14ac:dyDescent="0.2">
      <c r="A6" t="s">
        <v>133</v>
      </c>
      <c r="B6" t="s">
        <v>134</v>
      </c>
      <c r="C6" s="1">
        <f t="shared" si="3"/>
        <v>0</v>
      </c>
      <c r="D6" s="1">
        <f t="shared" si="3"/>
        <v>465.50659029469762</v>
      </c>
      <c r="E6" s="1">
        <f t="shared" si="3"/>
        <v>164.64271064479621</v>
      </c>
      <c r="F6" s="1">
        <f t="shared" si="3"/>
        <v>18106.08718858572</v>
      </c>
      <c r="H6" s="2" t="s">
        <v>49</v>
      </c>
      <c r="I6" s="1">
        <v>326640.90183500294</v>
      </c>
      <c r="J6" s="1">
        <v>18107.693372145317</v>
      </c>
      <c r="K6" s="10">
        <f t="shared" si="2"/>
        <v>5.5436086755883712E-2</v>
      </c>
      <c r="L6" s="1">
        <v>18107.693372145317</v>
      </c>
      <c r="M6" s="10">
        <f t="shared" si="2"/>
        <v>5.5436086755883712E-2</v>
      </c>
    </row>
    <row r="7" spans="1:13" x14ac:dyDescent="0.2">
      <c r="C7" s="1"/>
      <c r="D7" s="1"/>
      <c r="E7" s="1"/>
      <c r="F7" s="1"/>
    </row>
    <row r="8" spans="1:13" x14ac:dyDescent="0.2">
      <c r="C8" s="1"/>
      <c r="D8" s="1"/>
      <c r="E8" s="1"/>
      <c r="F8" s="1"/>
    </row>
    <row r="9" spans="1:13" x14ac:dyDescent="0.2">
      <c r="C9" s="1"/>
      <c r="D9" s="1"/>
      <c r="E9" s="1"/>
      <c r="F9" s="1"/>
    </row>
    <row r="10" spans="1:13" x14ac:dyDescent="0.2">
      <c r="C10" s="1"/>
      <c r="D10" s="1"/>
      <c r="E10" s="1"/>
      <c r="F10" s="1"/>
    </row>
    <row r="11" spans="1:13" x14ac:dyDescent="0.2">
      <c r="C11" s="1"/>
      <c r="D11" s="1"/>
      <c r="E11" s="1"/>
      <c r="F11" s="1"/>
    </row>
    <row r="12" spans="1:13" x14ac:dyDescent="0.2">
      <c r="C12" s="1"/>
      <c r="D12" s="1"/>
      <c r="E12" s="1"/>
      <c r="F12" s="1"/>
    </row>
    <row r="13" spans="1:13" x14ac:dyDescent="0.2">
      <c r="C13" s="1"/>
      <c r="D13" s="1"/>
      <c r="E13" s="1"/>
      <c r="F13" s="1"/>
    </row>
    <row r="14" spans="1:13" x14ac:dyDescent="0.2">
      <c r="C14" s="1"/>
      <c r="D14" s="1"/>
      <c r="E14" s="1"/>
      <c r="F14" s="1"/>
    </row>
    <row r="15" spans="1:13" x14ac:dyDescent="0.2">
      <c r="C15" s="1"/>
      <c r="D15" s="1"/>
      <c r="E15" s="1"/>
      <c r="F15" s="1"/>
    </row>
    <row r="17" spans="1:11" x14ac:dyDescent="0.2">
      <c r="B17" s="2" t="s">
        <v>56</v>
      </c>
      <c r="C17" t="s">
        <v>46</v>
      </c>
      <c r="D17" t="s">
        <v>47</v>
      </c>
      <c r="E17" t="s">
        <v>48</v>
      </c>
      <c r="F17" t="s">
        <v>49</v>
      </c>
      <c r="I17" s="2"/>
      <c r="J17" s="2"/>
    </row>
    <row r="18" spans="1:11" x14ac:dyDescent="0.2">
      <c r="A18" t="str">
        <f t="shared" ref="A18:A19" si="4">A3&amp;"_low_slope"</f>
        <v>100_100_low_slope</v>
      </c>
      <c r="B18" t="str">
        <f t="shared" ref="B18:B20" si="5">SUBSTITUTE(SUBSTITUTE(VALUE(LEFT(A18,3))&amp;"% B" &amp; CHAR(13) &amp; VALUE(MID(A18, 5, 3)) &amp; "% C", "2% B", "1.8% B"), "1% C", "1.1% C")</f>
        <v>100% B_x000D_100% C</v>
      </c>
      <c r="C18" s="1">
        <f>INDEX($G$34:$G$313, MATCH($A18&amp;" "&amp;C$2, $K$34:$K$313, 0))/4046.86</f>
        <v>0</v>
      </c>
      <c r="D18" s="1">
        <f>INDEX($G$34:$G$313, MATCH($A18&amp;" "&amp;D$2, $K$34:$K$313, 0))/4046.86</f>
        <v>13218.322353627256</v>
      </c>
      <c r="E18" s="1">
        <f>INDEX($G$34:$G$313, MATCH($A18&amp;" "&amp;E$2, $K$34:$K$313, 0))/4046.86</f>
        <v>2418.9074986532769</v>
      </c>
      <c r="F18" s="1">
        <f>INDEX($G$34:$G$313, MATCH($A18&amp;" "&amp;F$2, $K$34:$K$313, 0))/4046.86</f>
        <v>11180.001284946848</v>
      </c>
      <c r="H18" s="2"/>
      <c r="I18" s="1"/>
      <c r="J18" s="1"/>
      <c r="K18" s="10"/>
    </row>
    <row r="19" spans="1:11" x14ac:dyDescent="0.2">
      <c r="A19" t="str">
        <f t="shared" si="4"/>
        <v>010_010_low_slope</v>
      </c>
      <c r="B19" t="str">
        <f t="shared" si="5"/>
        <v>10% B_x000D_10% C</v>
      </c>
      <c r="C19" s="1">
        <f t="shared" ref="C19:F21" si="6">INDEX($G$34:$G$313, MATCH($A19&amp;" "&amp;C$2, $K$34:$K$313, 0))/4046.86</f>
        <v>0</v>
      </c>
      <c r="D19" s="1">
        <f t="shared" si="6"/>
        <v>2586.1532150852759</v>
      </c>
      <c r="E19" s="1">
        <f t="shared" si="6"/>
        <v>1496.7505671063491</v>
      </c>
      <c r="F19" s="1">
        <f t="shared" si="6"/>
        <v>13588.930677117567</v>
      </c>
      <c r="H19" s="2"/>
      <c r="I19" s="1"/>
      <c r="J19" s="1"/>
      <c r="K19" s="10"/>
    </row>
    <row r="20" spans="1:11" x14ac:dyDescent="0.2">
      <c r="A20" t="str">
        <f>A5&amp;"_low_slope"</f>
        <v>002_001_low_slope</v>
      </c>
      <c r="B20" t="str">
        <f t="shared" si="5"/>
        <v>1.8% B_x000D_1.1% C</v>
      </c>
      <c r="C20" s="1">
        <f t="shared" si="6"/>
        <v>0</v>
      </c>
      <c r="D20" s="1">
        <f t="shared" si="6"/>
        <v>465.50659029469762</v>
      </c>
      <c r="E20" s="1">
        <f t="shared" si="6"/>
        <v>164.64271064479621</v>
      </c>
      <c r="F20" s="1">
        <f t="shared" si="6"/>
        <v>13604.893670648355</v>
      </c>
      <c r="H20" s="2"/>
      <c r="I20" s="1"/>
      <c r="J20" s="1"/>
      <c r="K20" s="10"/>
    </row>
    <row r="21" spans="1:11" x14ac:dyDescent="0.2">
      <c r="A21" t="str">
        <f>A6&amp;"_low_slope"</f>
        <v>002_001_123_low_slope</v>
      </c>
      <c r="B21" t="s">
        <v>134</v>
      </c>
      <c r="C21" s="1">
        <f t="shared" si="6"/>
        <v>0</v>
      </c>
      <c r="D21" s="1">
        <f t="shared" si="6"/>
        <v>465.50659029469762</v>
      </c>
      <c r="E21" s="1">
        <f t="shared" si="6"/>
        <v>164.64271064479621</v>
      </c>
      <c r="F21" s="1">
        <f t="shared" si="6"/>
        <v>13616.013402984041</v>
      </c>
      <c r="H21" s="2"/>
      <c r="I21" s="1"/>
      <c r="J21" s="1"/>
      <c r="K21" s="10"/>
    </row>
    <row r="22" spans="1:11" x14ac:dyDescent="0.2">
      <c r="C22" s="1"/>
      <c r="D22" s="1"/>
      <c r="E22" s="1"/>
      <c r="F22" s="1"/>
    </row>
    <row r="23" spans="1:11" x14ac:dyDescent="0.2">
      <c r="C23" s="1"/>
      <c r="D23" s="1"/>
      <c r="E23" s="1"/>
      <c r="F23" s="1"/>
    </row>
    <row r="24" spans="1:11" x14ac:dyDescent="0.2">
      <c r="C24" s="1"/>
      <c r="D24" s="1"/>
      <c r="E24" s="1"/>
      <c r="F24" s="1"/>
    </row>
    <row r="25" spans="1:11" x14ac:dyDescent="0.2">
      <c r="C25" s="1"/>
      <c r="D25" s="1"/>
      <c r="E25" s="1"/>
      <c r="F25" s="1"/>
    </row>
    <row r="26" spans="1:11" x14ac:dyDescent="0.2">
      <c r="C26" s="1"/>
      <c r="D26" s="1"/>
      <c r="E26" s="1"/>
      <c r="F26" s="1"/>
    </row>
    <row r="27" spans="1:11" x14ac:dyDescent="0.2">
      <c r="C27" s="1"/>
      <c r="D27" s="1"/>
      <c r="E27" s="1"/>
      <c r="F27" s="1"/>
    </row>
    <row r="28" spans="1:11" x14ac:dyDescent="0.2">
      <c r="C28" s="1"/>
      <c r="D28" s="1"/>
      <c r="E28" s="1"/>
      <c r="F28" s="1"/>
    </row>
    <row r="29" spans="1:11" x14ac:dyDescent="0.2">
      <c r="C29" s="1"/>
      <c r="D29" s="1"/>
      <c r="E29" s="1"/>
      <c r="F29" s="1"/>
    </row>
    <row r="30" spans="1:11" x14ac:dyDescent="0.2">
      <c r="A30" s="2"/>
    </row>
    <row r="31" spans="1:11" x14ac:dyDescent="0.2">
      <c r="A31" t="s">
        <v>107</v>
      </c>
    </row>
    <row r="33" spans="1:11" x14ac:dyDescent="0.2">
      <c r="A33" s="7" t="s">
        <v>0</v>
      </c>
      <c r="B33" s="7" t="s">
        <v>40</v>
      </c>
      <c r="C33" s="7" t="s">
        <v>1</v>
      </c>
      <c r="D33" s="7" t="s">
        <v>41</v>
      </c>
      <c r="E33" s="7" t="s">
        <v>42</v>
      </c>
      <c r="F33" s="7" t="s">
        <v>106</v>
      </c>
      <c r="G33" s="7" t="s">
        <v>43</v>
      </c>
      <c r="H33" s="7" t="s">
        <v>44</v>
      </c>
      <c r="I33" s="7" t="s">
        <v>45</v>
      </c>
      <c r="J33" s="7"/>
      <c r="K33" s="7" t="s">
        <v>110</v>
      </c>
    </row>
    <row r="34" spans="1:11" x14ac:dyDescent="0.2">
      <c r="A34" s="2" t="s">
        <v>104</v>
      </c>
      <c r="B34" s="7" t="s">
        <v>46</v>
      </c>
      <c r="C34" s="7">
        <v>2045</v>
      </c>
      <c r="D34" s="8">
        <v>64878800</v>
      </c>
      <c r="E34" s="8">
        <v>0</v>
      </c>
      <c r="F34" s="8">
        <v>0</v>
      </c>
      <c r="G34" s="8">
        <v>0</v>
      </c>
      <c r="H34" s="9">
        <v>0</v>
      </c>
      <c r="I34" s="9">
        <v>0</v>
      </c>
      <c r="K34" s="1" t="str">
        <f>MID(A34, 9, FIND("/", A34)-9) &amp; " " &amp; B34</f>
        <v>002_001 A</v>
      </c>
    </row>
    <row r="35" spans="1:11" x14ac:dyDescent="0.2">
      <c r="A35" s="7" t="s">
        <v>104</v>
      </c>
      <c r="B35" s="7" t="s">
        <v>47</v>
      </c>
      <c r="C35" s="7">
        <v>2045</v>
      </c>
      <c r="D35" s="8">
        <v>104658000</v>
      </c>
      <c r="E35" s="8">
        <v>69105700</v>
      </c>
      <c r="F35" s="8">
        <v>1883840</v>
      </c>
      <c r="G35" s="8">
        <v>1883840</v>
      </c>
      <c r="H35" s="9">
        <v>1.7999999999999999E-2</v>
      </c>
      <c r="I35" s="9">
        <v>1.7999999999999999E-2</v>
      </c>
      <c r="K35" s="1" t="str">
        <f t="shared" ref="K35:K98" si="7">MID(A35, 9, FIND("/", A35)-9) &amp; " " &amp; B35</f>
        <v>002_001 B</v>
      </c>
    </row>
    <row r="36" spans="1:11" x14ac:dyDescent="0.2">
      <c r="A36" s="7" t="s">
        <v>104</v>
      </c>
      <c r="B36" s="7" t="s">
        <v>48</v>
      </c>
      <c r="C36" s="7">
        <v>2045</v>
      </c>
      <c r="D36" s="8">
        <v>60571400</v>
      </c>
      <c r="E36" s="8">
        <v>24737700</v>
      </c>
      <c r="F36" s="8">
        <v>666286</v>
      </c>
      <c r="G36" s="8">
        <v>666286</v>
      </c>
      <c r="H36" s="9">
        <v>1.0999999999999999E-2</v>
      </c>
      <c r="I36" s="9">
        <v>1.0999999999999999E-2</v>
      </c>
      <c r="K36" s="1" t="str">
        <f t="shared" si="7"/>
        <v>002_001 C</v>
      </c>
    </row>
    <row r="37" spans="1:11" x14ac:dyDescent="0.2">
      <c r="A37" s="7" t="s">
        <v>104</v>
      </c>
      <c r="B37" s="7" t="s">
        <v>49</v>
      </c>
      <c r="C37" s="7">
        <v>2045</v>
      </c>
      <c r="D37" s="8">
        <v>1321870000</v>
      </c>
      <c r="E37" s="8">
        <v>73279300</v>
      </c>
      <c r="F37" s="8">
        <v>1321870000</v>
      </c>
      <c r="G37" s="8">
        <v>73254500</v>
      </c>
      <c r="H37" s="9">
        <v>1</v>
      </c>
      <c r="I37" s="9">
        <v>5.5417500000000001E-2</v>
      </c>
      <c r="K37" s="1" t="str">
        <f t="shared" si="7"/>
        <v>002_001 other</v>
      </c>
    </row>
    <row r="38" spans="1:11" x14ac:dyDescent="0.2">
      <c r="A38" s="7" t="s">
        <v>131</v>
      </c>
      <c r="B38" s="7" t="s">
        <v>46</v>
      </c>
      <c r="C38" s="7">
        <v>2045</v>
      </c>
      <c r="D38" s="8">
        <v>64878800</v>
      </c>
      <c r="E38" s="8">
        <v>0</v>
      </c>
      <c r="F38" s="8">
        <v>0</v>
      </c>
      <c r="G38" s="8">
        <v>0</v>
      </c>
      <c r="H38" s="9">
        <v>0</v>
      </c>
      <c r="I38" s="9">
        <v>0</v>
      </c>
      <c r="K38" s="1" t="str">
        <f t="shared" si="7"/>
        <v>002_001_123 A</v>
      </c>
    </row>
    <row r="39" spans="1:11" x14ac:dyDescent="0.2">
      <c r="A39" s="7" t="s">
        <v>131</v>
      </c>
      <c r="B39" s="7" t="s">
        <v>47</v>
      </c>
      <c r="C39" s="7">
        <v>2045</v>
      </c>
      <c r="D39" s="8">
        <v>104658000</v>
      </c>
      <c r="E39" s="8">
        <v>69105700</v>
      </c>
      <c r="F39" s="8">
        <v>1883840</v>
      </c>
      <c r="G39" s="8">
        <v>1883840</v>
      </c>
      <c r="H39" s="9">
        <v>1.7999999999999999E-2</v>
      </c>
      <c r="I39" s="9">
        <v>1.7999999999999999E-2</v>
      </c>
      <c r="K39" s="1" t="str">
        <f t="shared" si="7"/>
        <v>002_001_123 B</v>
      </c>
    </row>
    <row r="40" spans="1:11" x14ac:dyDescent="0.2">
      <c r="A40" s="7" t="s">
        <v>131</v>
      </c>
      <c r="B40" s="7" t="s">
        <v>48</v>
      </c>
      <c r="C40" s="7">
        <v>2045</v>
      </c>
      <c r="D40" s="8">
        <v>60571400</v>
      </c>
      <c r="E40" s="8">
        <v>24737700</v>
      </c>
      <c r="F40" s="8">
        <v>666286</v>
      </c>
      <c r="G40" s="8">
        <v>666286</v>
      </c>
      <c r="H40" s="9">
        <v>1.0999999999999999E-2</v>
      </c>
      <c r="I40" s="9">
        <v>1.0999999999999999E-2</v>
      </c>
      <c r="K40" s="1" t="str">
        <f t="shared" si="7"/>
        <v>002_001_123 C</v>
      </c>
    </row>
    <row r="41" spans="1:11" x14ac:dyDescent="0.2">
      <c r="A41" s="7" t="s">
        <v>131</v>
      </c>
      <c r="B41" s="7" t="s">
        <v>49</v>
      </c>
      <c r="C41" s="7">
        <v>2045</v>
      </c>
      <c r="D41" s="8">
        <v>1321870000</v>
      </c>
      <c r="E41" s="8">
        <v>73279300</v>
      </c>
      <c r="F41" s="8">
        <v>1321870000</v>
      </c>
      <c r="G41" s="8">
        <v>73272800</v>
      </c>
      <c r="H41" s="9">
        <v>1</v>
      </c>
      <c r="I41" s="9">
        <v>5.5431399999999999E-2</v>
      </c>
      <c r="K41" s="1" t="str">
        <f t="shared" si="7"/>
        <v>002_001_123 other</v>
      </c>
    </row>
    <row r="42" spans="1:11" x14ac:dyDescent="0.2">
      <c r="A42" s="7" t="s">
        <v>132</v>
      </c>
      <c r="B42" s="7" t="s">
        <v>46</v>
      </c>
      <c r="C42" s="7">
        <v>2045</v>
      </c>
      <c r="D42" s="8">
        <v>64878800</v>
      </c>
      <c r="E42" s="8">
        <v>0</v>
      </c>
      <c r="F42" s="8">
        <v>0</v>
      </c>
      <c r="G42" s="8">
        <v>0</v>
      </c>
      <c r="H42" s="9">
        <v>0</v>
      </c>
      <c r="I42" s="9">
        <v>0</v>
      </c>
      <c r="J42" s="2"/>
      <c r="K42" s="1" t="str">
        <f t="shared" si="7"/>
        <v>002_001_123_low_slope A</v>
      </c>
    </row>
    <row r="43" spans="1:11" x14ac:dyDescent="0.2">
      <c r="A43" s="7" t="s">
        <v>132</v>
      </c>
      <c r="B43" s="7" t="s">
        <v>47</v>
      </c>
      <c r="C43" s="7">
        <v>2045</v>
      </c>
      <c r="D43" s="8">
        <v>104658000</v>
      </c>
      <c r="E43" s="8">
        <v>65335300</v>
      </c>
      <c r="F43" s="8">
        <v>1883840</v>
      </c>
      <c r="G43" s="8">
        <v>1883840</v>
      </c>
      <c r="H43" s="9">
        <v>1.7999999999999999E-2</v>
      </c>
      <c r="I43" s="9">
        <v>1.7999999999999999E-2</v>
      </c>
      <c r="K43" s="1" t="str">
        <f t="shared" si="7"/>
        <v>002_001_123_low_slope B</v>
      </c>
    </row>
    <row r="44" spans="1:11" x14ac:dyDescent="0.2">
      <c r="A44" s="7" t="s">
        <v>132</v>
      </c>
      <c r="B44" s="7" t="s">
        <v>48</v>
      </c>
      <c r="C44" s="7">
        <v>2045</v>
      </c>
      <c r="D44" s="8">
        <v>60571400</v>
      </c>
      <c r="E44" s="8">
        <v>20783400</v>
      </c>
      <c r="F44" s="8">
        <v>666286</v>
      </c>
      <c r="G44" s="8">
        <v>666286</v>
      </c>
      <c r="H44" s="9">
        <v>1.0999999999999999E-2</v>
      </c>
      <c r="I44" s="9">
        <v>1.0999999999999999E-2</v>
      </c>
      <c r="K44" s="1" t="str">
        <f t="shared" si="7"/>
        <v>002_001_123_low_slope C</v>
      </c>
    </row>
    <row r="45" spans="1:11" x14ac:dyDescent="0.2">
      <c r="A45" s="7" t="s">
        <v>132</v>
      </c>
      <c r="B45" s="7" t="s">
        <v>49</v>
      </c>
      <c r="C45" s="7">
        <v>2045</v>
      </c>
      <c r="D45" s="8">
        <v>1321870000</v>
      </c>
      <c r="E45" s="8">
        <v>55102100</v>
      </c>
      <c r="F45" s="8">
        <v>1321870000</v>
      </c>
      <c r="G45" s="8">
        <v>55102100</v>
      </c>
      <c r="H45" s="9">
        <v>1</v>
      </c>
      <c r="I45" s="9">
        <v>4.1685100000000003E-2</v>
      </c>
      <c r="K45" s="1" t="str">
        <f t="shared" si="7"/>
        <v>002_001_123_low_slope other</v>
      </c>
    </row>
    <row r="46" spans="1:11" x14ac:dyDescent="0.2">
      <c r="A46" s="7" t="s">
        <v>108</v>
      </c>
      <c r="B46" s="7" t="s">
        <v>46</v>
      </c>
      <c r="C46" s="7">
        <v>2045</v>
      </c>
      <c r="D46" s="8">
        <v>64878800</v>
      </c>
      <c r="E46" s="8">
        <v>0</v>
      </c>
      <c r="F46" s="8">
        <v>0</v>
      </c>
      <c r="G46" s="8">
        <v>0</v>
      </c>
      <c r="H46" s="9">
        <v>0</v>
      </c>
      <c r="I46" s="9">
        <v>0</v>
      </c>
      <c r="K46" s="1" t="str">
        <f t="shared" si="7"/>
        <v>002_001_low_slope A</v>
      </c>
    </row>
    <row r="47" spans="1:11" x14ac:dyDescent="0.2">
      <c r="A47" s="7" t="s">
        <v>108</v>
      </c>
      <c r="B47" s="7" t="s">
        <v>47</v>
      </c>
      <c r="C47" s="7">
        <v>2045</v>
      </c>
      <c r="D47" s="8">
        <v>104658000</v>
      </c>
      <c r="E47" s="8">
        <v>65335300</v>
      </c>
      <c r="F47" s="8">
        <v>1883840</v>
      </c>
      <c r="G47" s="8">
        <v>1883840</v>
      </c>
      <c r="H47" s="9">
        <v>1.7999999999999999E-2</v>
      </c>
      <c r="I47" s="9">
        <v>1.7999999999999999E-2</v>
      </c>
      <c r="K47" s="1" t="str">
        <f t="shared" si="7"/>
        <v>002_001_low_slope B</v>
      </c>
    </row>
    <row r="48" spans="1:11" x14ac:dyDescent="0.2">
      <c r="A48" s="7" t="s">
        <v>108</v>
      </c>
      <c r="B48" s="7" t="s">
        <v>48</v>
      </c>
      <c r="C48" s="7">
        <v>2045</v>
      </c>
      <c r="D48" s="8">
        <v>60571400</v>
      </c>
      <c r="E48" s="8">
        <v>20783400</v>
      </c>
      <c r="F48" s="8">
        <v>666286</v>
      </c>
      <c r="G48" s="8">
        <v>666286</v>
      </c>
      <c r="H48" s="9">
        <v>1.0999999999999999E-2</v>
      </c>
      <c r="I48" s="9">
        <v>1.0999999999999999E-2</v>
      </c>
      <c r="K48" s="1" t="str">
        <f t="shared" si="7"/>
        <v>002_001_low_slope C</v>
      </c>
    </row>
    <row r="49" spans="1:11" x14ac:dyDescent="0.2">
      <c r="A49" s="7" t="s">
        <v>108</v>
      </c>
      <c r="B49" s="7" t="s">
        <v>49</v>
      </c>
      <c r="C49" s="7">
        <v>2045</v>
      </c>
      <c r="D49" s="8">
        <v>1321870000</v>
      </c>
      <c r="E49" s="8">
        <v>55102100</v>
      </c>
      <c r="F49" s="8">
        <v>1321870000</v>
      </c>
      <c r="G49" s="8">
        <v>55057100</v>
      </c>
      <c r="H49" s="9">
        <v>1</v>
      </c>
      <c r="I49" s="9">
        <v>4.1651100000000003E-2</v>
      </c>
      <c r="K49" s="1" t="str">
        <f t="shared" si="7"/>
        <v>002_001_low_slope other</v>
      </c>
    </row>
    <row r="50" spans="1:11" x14ac:dyDescent="0.2">
      <c r="A50" s="7" t="s">
        <v>122</v>
      </c>
      <c r="B50" s="7" t="s">
        <v>46</v>
      </c>
      <c r="C50" s="7">
        <v>2045</v>
      </c>
      <c r="D50" s="8">
        <v>64878800</v>
      </c>
      <c r="E50" s="8">
        <v>0</v>
      </c>
      <c r="F50" s="8">
        <v>0</v>
      </c>
      <c r="G50" s="8">
        <v>0</v>
      </c>
      <c r="H50" s="9">
        <v>0</v>
      </c>
      <c r="I50" s="9">
        <v>0</v>
      </c>
      <c r="K50" s="1" t="str">
        <f t="shared" si="7"/>
        <v>010_010 A</v>
      </c>
    </row>
    <row r="51" spans="1:11" x14ac:dyDescent="0.2">
      <c r="A51" s="7" t="s">
        <v>122</v>
      </c>
      <c r="B51" s="7" t="s">
        <v>47</v>
      </c>
      <c r="C51" s="7">
        <v>2045</v>
      </c>
      <c r="D51" s="8">
        <v>104658000</v>
      </c>
      <c r="E51" s="8">
        <v>69105700</v>
      </c>
      <c r="F51" s="8">
        <v>10465800</v>
      </c>
      <c r="G51" s="8">
        <v>10465800</v>
      </c>
      <c r="H51" s="9">
        <v>0.1</v>
      </c>
      <c r="I51" s="9">
        <v>0.1</v>
      </c>
      <c r="J51" s="2"/>
      <c r="K51" s="1" t="str">
        <f t="shared" si="7"/>
        <v>010_010 B</v>
      </c>
    </row>
    <row r="52" spans="1:11" x14ac:dyDescent="0.2">
      <c r="A52" s="7" t="s">
        <v>122</v>
      </c>
      <c r="B52" s="7" t="s">
        <v>48</v>
      </c>
      <c r="C52" s="7">
        <v>2045</v>
      </c>
      <c r="D52" s="8">
        <v>60571400</v>
      </c>
      <c r="E52" s="8">
        <v>24737700</v>
      </c>
      <c r="F52" s="8">
        <v>6057140</v>
      </c>
      <c r="G52" s="8">
        <v>6057140</v>
      </c>
      <c r="H52" s="9">
        <v>0.1</v>
      </c>
      <c r="I52" s="9">
        <v>0.1</v>
      </c>
      <c r="K52" s="1" t="str">
        <f t="shared" si="7"/>
        <v>010_010 C</v>
      </c>
    </row>
    <row r="53" spans="1:11" x14ac:dyDescent="0.2">
      <c r="A53" s="7" t="s">
        <v>122</v>
      </c>
      <c r="B53" s="7" t="s">
        <v>49</v>
      </c>
      <c r="C53" s="7">
        <v>2045</v>
      </c>
      <c r="D53" s="8">
        <v>1321870000</v>
      </c>
      <c r="E53" s="8">
        <v>73279300</v>
      </c>
      <c r="F53" s="8">
        <v>1321870000</v>
      </c>
      <c r="G53" s="8">
        <v>72000500</v>
      </c>
      <c r="H53" s="9">
        <v>1</v>
      </c>
      <c r="I53" s="9">
        <v>5.4468900000000001E-2</v>
      </c>
      <c r="K53" s="1" t="str">
        <f t="shared" si="7"/>
        <v>010_010 other</v>
      </c>
    </row>
    <row r="54" spans="1:11" x14ac:dyDescent="0.2">
      <c r="A54" s="7" t="s">
        <v>123</v>
      </c>
      <c r="B54" s="7" t="s">
        <v>46</v>
      </c>
      <c r="C54" s="7">
        <v>2045</v>
      </c>
      <c r="D54" s="8">
        <v>64878800</v>
      </c>
      <c r="E54" s="8">
        <v>0</v>
      </c>
      <c r="F54" s="8">
        <v>0</v>
      </c>
      <c r="G54" s="8">
        <v>0</v>
      </c>
      <c r="H54" s="9">
        <v>0</v>
      </c>
      <c r="I54" s="9">
        <v>0</v>
      </c>
      <c r="K54" s="1" t="str">
        <f t="shared" si="7"/>
        <v>010_010_low_slope A</v>
      </c>
    </row>
    <row r="55" spans="1:11" x14ac:dyDescent="0.2">
      <c r="A55" s="7" t="s">
        <v>123</v>
      </c>
      <c r="B55" s="7" t="s">
        <v>47</v>
      </c>
      <c r="C55" s="7">
        <v>2045</v>
      </c>
      <c r="D55" s="8">
        <v>104658000</v>
      </c>
      <c r="E55" s="8">
        <v>65335300</v>
      </c>
      <c r="F55" s="8">
        <v>10465800</v>
      </c>
      <c r="G55" s="8">
        <v>10465800</v>
      </c>
      <c r="H55" s="9">
        <v>0.1</v>
      </c>
      <c r="I55" s="9">
        <v>0.1</v>
      </c>
      <c r="K55" s="1" t="str">
        <f t="shared" si="7"/>
        <v>010_010_low_slope B</v>
      </c>
    </row>
    <row r="56" spans="1:11" x14ac:dyDescent="0.2">
      <c r="A56" s="7" t="s">
        <v>123</v>
      </c>
      <c r="B56" s="7" t="s">
        <v>48</v>
      </c>
      <c r="C56" s="7">
        <v>2045</v>
      </c>
      <c r="D56" s="8">
        <v>60571400</v>
      </c>
      <c r="E56" s="8">
        <v>20783400</v>
      </c>
      <c r="F56" s="8">
        <v>6057140</v>
      </c>
      <c r="G56" s="8">
        <v>6057140</v>
      </c>
      <c r="H56" s="9">
        <v>0.1</v>
      </c>
      <c r="I56" s="9">
        <v>0.1</v>
      </c>
      <c r="K56" s="1" t="str">
        <f t="shared" si="7"/>
        <v>010_010_low_slope C</v>
      </c>
    </row>
    <row r="57" spans="1:11" x14ac:dyDescent="0.2">
      <c r="A57" s="7" t="s">
        <v>123</v>
      </c>
      <c r="B57" s="7" t="s">
        <v>49</v>
      </c>
      <c r="C57" s="7">
        <v>2045</v>
      </c>
      <c r="D57" s="8">
        <v>1321870000</v>
      </c>
      <c r="E57" s="8">
        <v>55102100</v>
      </c>
      <c r="F57" s="8">
        <v>1321870000</v>
      </c>
      <c r="G57" s="8">
        <v>54992500</v>
      </c>
      <c r="H57" s="9">
        <v>1</v>
      </c>
      <c r="I57" s="9">
        <v>4.1602199999999999E-2</v>
      </c>
      <c r="K57" s="1" t="str">
        <f t="shared" si="7"/>
        <v>010_010_low_slope other</v>
      </c>
    </row>
    <row r="58" spans="1:11" x14ac:dyDescent="0.2">
      <c r="A58" s="7" t="s">
        <v>105</v>
      </c>
      <c r="B58" s="7" t="s">
        <v>46</v>
      </c>
      <c r="C58" s="7">
        <v>2045</v>
      </c>
      <c r="D58" s="8">
        <v>64878800</v>
      </c>
      <c r="E58" s="8">
        <v>0</v>
      </c>
      <c r="F58" s="8">
        <v>0</v>
      </c>
      <c r="G58" s="8">
        <v>0</v>
      </c>
      <c r="H58" s="9">
        <v>0</v>
      </c>
      <c r="I58" s="9">
        <v>0</v>
      </c>
      <c r="K58" s="1" t="str">
        <f t="shared" si="7"/>
        <v>100_100 A</v>
      </c>
    </row>
    <row r="59" spans="1:11" x14ac:dyDescent="0.2">
      <c r="A59" s="7" t="s">
        <v>105</v>
      </c>
      <c r="B59" s="7" t="s">
        <v>47</v>
      </c>
      <c r="C59" s="7">
        <v>2045</v>
      </c>
      <c r="D59" s="8">
        <v>104658000</v>
      </c>
      <c r="E59" s="8">
        <v>69105700</v>
      </c>
      <c r="F59" s="8">
        <v>104658000</v>
      </c>
      <c r="G59" s="8">
        <v>51378400</v>
      </c>
      <c r="H59" s="9">
        <v>1</v>
      </c>
      <c r="I59" s="9">
        <v>0.49091699999999999</v>
      </c>
      <c r="K59" s="1" t="str">
        <f t="shared" si="7"/>
        <v>100_100 B</v>
      </c>
    </row>
    <row r="60" spans="1:11" x14ac:dyDescent="0.2">
      <c r="A60" s="7" t="s">
        <v>105</v>
      </c>
      <c r="B60" s="7" t="s">
        <v>48</v>
      </c>
      <c r="C60" s="7">
        <v>2045</v>
      </c>
      <c r="D60" s="8">
        <v>60571400</v>
      </c>
      <c r="E60" s="8">
        <v>24737700</v>
      </c>
      <c r="F60" s="8">
        <v>60571400</v>
      </c>
      <c r="G60" s="8">
        <v>9062450</v>
      </c>
      <c r="H60" s="9">
        <v>1</v>
      </c>
      <c r="I60" s="9">
        <v>0.149616</v>
      </c>
      <c r="K60" s="1" t="str">
        <f t="shared" si="7"/>
        <v>100_100 C</v>
      </c>
    </row>
    <row r="61" spans="1:11" x14ac:dyDescent="0.2">
      <c r="A61" s="7" t="s">
        <v>105</v>
      </c>
      <c r="B61" s="7" t="s">
        <v>49</v>
      </c>
      <c r="C61" s="7">
        <v>2045</v>
      </c>
      <c r="D61" s="8">
        <v>1321870000</v>
      </c>
      <c r="E61" s="8">
        <v>73279300</v>
      </c>
      <c r="F61" s="8">
        <v>1321870000</v>
      </c>
      <c r="G61" s="8">
        <v>45921700</v>
      </c>
      <c r="H61" s="9">
        <v>1</v>
      </c>
      <c r="I61" s="9">
        <v>3.474E-2</v>
      </c>
      <c r="K61" s="1" t="str">
        <f t="shared" si="7"/>
        <v>100_100 other</v>
      </c>
    </row>
    <row r="62" spans="1:11" x14ac:dyDescent="0.2">
      <c r="A62" s="7" t="s">
        <v>109</v>
      </c>
      <c r="B62" s="7" t="s">
        <v>46</v>
      </c>
      <c r="C62" s="7">
        <v>2045</v>
      </c>
      <c r="D62" s="8">
        <v>64878800</v>
      </c>
      <c r="E62" s="8">
        <v>0</v>
      </c>
      <c r="F62" s="8">
        <v>0</v>
      </c>
      <c r="G62" s="8">
        <v>0</v>
      </c>
      <c r="H62" s="9">
        <v>0</v>
      </c>
      <c r="I62" s="9">
        <v>0</v>
      </c>
      <c r="K62" s="1" t="str">
        <f t="shared" si="7"/>
        <v>100_100_low_slope A</v>
      </c>
    </row>
    <row r="63" spans="1:11" x14ac:dyDescent="0.2">
      <c r="A63" s="7" t="s">
        <v>109</v>
      </c>
      <c r="B63" s="7" t="s">
        <v>47</v>
      </c>
      <c r="C63" s="7">
        <v>2045</v>
      </c>
      <c r="D63" s="8">
        <v>104658000</v>
      </c>
      <c r="E63" s="8">
        <v>65335300</v>
      </c>
      <c r="F63" s="8">
        <v>104658000</v>
      </c>
      <c r="G63" s="8">
        <v>53492700</v>
      </c>
      <c r="H63" s="9">
        <v>1</v>
      </c>
      <c r="I63" s="9">
        <v>0.51111899999999999</v>
      </c>
      <c r="K63" s="1" t="str">
        <f t="shared" si="7"/>
        <v>100_100_low_slope B</v>
      </c>
    </row>
    <row r="64" spans="1:11" x14ac:dyDescent="0.2">
      <c r="A64" s="7" t="s">
        <v>109</v>
      </c>
      <c r="B64" s="7" t="s">
        <v>48</v>
      </c>
      <c r="C64" s="7">
        <v>2045</v>
      </c>
      <c r="D64" s="8">
        <v>60571400</v>
      </c>
      <c r="E64" s="8">
        <v>20783400</v>
      </c>
      <c r="F64" s="8">
        <v>60571400</v>
      </c>
      <c r="G64" s="8">
        <v>9788980</v>
      </c>
      <c r="H64" s="9">
        <v>1</v>
      </c>
      <c r="I64" s="9">
        <v>0.161611</v>
      </c>
      <c r="K64" s="1" t="str">
        <f t="shared" si="7"/>
        <v>100_100_low_slope C</v>
      </c>
    </row>
    <row r="65" spans="1:11" x14ac:dyDescent="0.2">
      <c r="A65" s="7" t="s">
        <v>109</v>
      </c>
      <c r="B65" s="7" t="s">
        <v>49</v>
      </c>
      <c r="C65" s="7">
        <v>2045</v>
      </c>
      <c r="D65" s="8">
        <v>1321870000</v>
      </c>
      <c r="E65" s="8">
        <v>55102100</v>
      </c>
      <c r="F65" s="8">
        <v>1321870000</v>
      </c>
      <c r="G65" s="8">
        <v>45243900</v>
      </c>
      <c r="H65" s="9">
        <v>1</v>
      </c>
      <c r="I65" s="9">
        <v>3.4227300000000002E-2</v>
      </c>
      <c r="K65" s="1" t="str">
        <f t="shared" si="7"/>
        <v>100_100_low_slope other</v>
      </c>
    </row>
    <row r="66" spans="1:11" x14ac:dyDescent="0.2">
      <c r="A66" s="7"/>
      <c r="B66" s="7"/>
      <c r="C66" s="7"/>
      <c r="D66" s="8"/>
      <c r="E66" s="8"/>
      <c r="F66" s="8"/>
      <c r="G66" s="8"/>
      <c r="H66" s="9"/>
      <c r="I66" s="9"/>
      <c r="K66" s="1" t="e">
        <f t="shared" si="7"/>
        <v>#VALUE!</v>
      </c>
    </row>
    <row r="67" spans="1:11" x14ac:dyDescent="0.2">
      <c r="A67" s="7"/>
      <c r="B67" s="7"/>
      <c r="C67" s="7"/>
      <c r="D67" s="8"/>
      <c r="E67" s="8"/>
      <c r="F67" s="8"/>
      <c r="G67" s="8"/>
      <c r="H67" s="9"/>
      <c r="I67" s="9"/>
      <c r="K67" s="1" t="e">
        <f t="shared" si="7"/>
        <v>#VALUE!</v>
      </c>
    </row>
    <row r="68" spans="1:11" x14ac:dyDescent="0.2">
      <c r="A68" s="7"/>
      <c r="B68" s="7"/>
      <c r="C68" s="7"/>
      <c r="D68" s="8"/>
      <c r="E68" s="8"/>
      <c r="F68" s="8"/>
      <c r="G68" s="8"/>
      <c r="H68" s="9"/>
      <c r="I68" s="9"/>
      <c r="K68" s="1" t="e">
        <f t="shared" si="7"/>
        <v>#VALUE!</v>
      </c>
    </row>
    <row r="69" spans="1:11" x14ac:dyDescent="0.2">
      <c r="A69" s="7"/>
      <c r="B69" s="7"/>
      <c r="C69" s="7"/>
      <c r="D69" s="8"/>
      <c r="E69" s="8"/>
      <c r="F69" s="8"/>
      <c r="G69" s="8"/>
      <c r="H69" s="9"/>
      <c r="I69" s="9"/>
      <c r="K69" s="1" t="e">
        <f t="shared" si="7"/>
        <v>#VALUE!</v>
      </c>
    </row>
    <row r="70" spans="1:11" x14ac:dyDescent="0.2">
      <c r="A70" s="7"/>
      <c r="B70" s="7"/>
      <c r="C70" s="7"/>
      <c r="D70" s="8"/>
      <c r="E70" s="8"/>
      <c r="F70" s="8"/>
      <c r="G70" s="8"/>
      <c r="H70" s="9"/>
      <c r="I70" s="9"/>
      <c r="K70" s="1" t="e">
        <f t="shared" si="7"/>
        <v>#VALUE!</v>
      </c>
    </row>
    <row r="71" spans="1:11" x14ac:dyDescent="0.2">
      <c r="A71" s="7"/>
      <c r="B71" s="7"/>
      <c r="C71" s="7"/>
      <c r="D71" s="8"/>
      <c r="E71" s="8"/>
      <c r="F71" s="8"/>
      <c r="G71" s="8"/>
      <c r="H71" s="9"/>
      <c r="I71" s="9"/>
      <c r="K71" s="1" t="e">
        <f t="shared" si="7"/>
        <v>#VALUE!</v>
      </c>
    </row>
    <row r="72" spans="1:11" x14ac:dyDescent="0.2">
      <c r="A72" s="7"/>
      <c r="B72" s="7"/>
      <c r="C72" s="7"/>
      <c r="D72" s="8"/>
      <c r="E72" s="8"/>
      <c r="F72" s="8"/>
      <c r="G72" s="8"/>
      <c r="H72" s="9"/>
      <c r="I72" s="9"/>
      <c r="K72" s="1" t="e">
        <f t="shared" si="7"/>
        <v>#VALUE!</v>
      </c>
    </row>
    <row r="73" spans="1:11" x14ac:dyDescent="0.2">
      <c r="A73" s="7"/>
      <c r="B73" s="7"/>
      <c r="C73" s="7"/>
      <c r="D73" s="8"/>
      <c r="E73" s="8"/>
      <c r="F73" s="8"/>
      <c r="G73" s="8"/>
      <c r="H73" s="9"/>
      <c r="I73" s="9"/>
      <c r="K73" s="1" t="e">
        <f t="shared" si="7"/>
        <v>#VALUE!</v>
      </c>
    </row>
    <row r="74" spans="1:11" x14ac:dyDescent="0.2">
      <c r="A74" s="7"/>
      <c r="B74" s="7"/>
      <c r="C74" s="7"/>
      <c r="D74" s="8"/>
      <c r="E74" s="8"/>
      <c r="F74" s="8"/>
      <c r="G74" s="8"/>
      <c r="H74" s="9"/>
      <c r="I74" s="9"/>
      <c r="K74" s="1" t="e">
        <f t="shared" si="7"/>
        <v>#VALUE!</v>
      </c>
    </row>
    <row r="75" spans="1:11" x14ac:dyDescent="0.2">
      <c r="A75" s="7"/>
      <c r="B75" s="7"/>
      <c r="C75" s="7"/>
      <c r="D75" s="8"/>
      <c r="E75" s="8"/>
      <c r="F75" s="8"/>
      <c r="G75" s="8"/>
      <c r="H75" s="9"/>
      <c r="I75" s="9"/>
      <c r="K75" s="1" t="e">
        <f t="shared" si="7"/>
        <v>#VALUE!</v>
      </c>
    </row>
    <row r="76" spans="1:11" x14ac:dyDescent="0.2">
      <c r="A76" s="7"/>
      <c r="B76" s="7"/>
      <c r="C76" s="7"/>
      <c r="D76" s="8"/>
      <c r="E76" s="8"/>
      <c r="F76" s="8"/>
      <c r="G76" s="8"/>
      <c r="H76" s="9"/>
      <c r="I76" s="9"/>
      <c r="K76" s="1" t="e">
        <f t="shared" si="7"/>
        <v>#VALUE!</v>
      </c>
    </row>
    <row r="77" spans="1:11" x14ac:dyDescent="0.2">
      <c r="A77" s="7"/>
      <c r="B77" s="7"/>
      <c r="C77" s="7"/>
      <c r="D77" s="8"/>
      <c r="E77" s="8"/>
      <c r="F77" s="8"/>
      <c r="G77" s="8"/>
      <c r="H77" s="9"/>
      <c r="I77" s="9"/>
      <c r="K77" s="1" t="e">
        <f t="shared" si="7"/>
        <v>#VALUE!</v>
      </c>
    </row>
    <row r="78" spans="1:11" x14ac:dyDescent="0.2">
      <c r="A78" s="7"/>
      <c r="B78" s="7"/>
      <c r="C78" s="7"/>
      <c r="D78" s="8"/>
      <c r="E78" s="8"/>
      <c r="F78" s="8"/>
      <c r="G78" s="8"/>
      <c r="H78" s="9"/>
      <c r="I78" s="9"/>
      <c r="K78" s="1" t="e">
        <f t="shared" si="7"/>
        <v>#VALUE!</v>
      </c>
    </row>
    <row r="79" spans="1:11" x14ac:dyDescent="0.2">
      <c r="A79" s="7"/>
      <c r="B79" s="7"/>
      <c r="C79" s="7"/>
      <c r="D79" s="8"/>
      <c r="E79" s="8"/>
      <c r="F79" s="8"/>
      <c r="G79" s="8"/>
      <c r="H79" s="9"/>
      <c r="I79" s="9"/>
      <c r="K79" s="1" t="e">
        <f t="shared" si="7"/>
        <v>#VALUE!</v>
      </c>
    </row>
    <row r="80" spans="1:11" x14ac:dyDescent="0.2">
      <c r="A80" s="7"/>
      <c r="B80" s="7"/>
      <c r="C80" s="7"/>
      <c r="D80" s="8"/>
      <c r="E80" s="8"/>
      <c r="F80" s="8"/>
      <c r="G80" s="8"/>
      <c r="H80" s="9"/>
      <c r="I80" s="9"/>
      <c r="K80" s="1" t="e">
        <f t="shared" si="7"/>
        <v>#VALUE!</v>
      </c>
    </row>
    <row r="81" spans="1:11" x14ac:dyDescent="0.2">
      <c r="A81" s="7"/>
      <c r="B81" s="7"/>
      <c r="C81" s="7"/>
      <c r="D81" s="8"/>
      <c r="E81" s="8"/>
      <c r="F81" s="8"/>
      <c r="G81" s="8"/>
      <c r="H81" s="9"/>
      <c r="I81" s="9"/>
      <c r="K81" s="1" t="e">
        <f t="shared" si="7"/>
        <v>#VALUE!</v>
      </c>
    </row>
    <row r="82" spans="1:11" x14ac:dyDescent="0.2">
      <c r="A82" s="7"/>
      <c r="B82" s="7"/>
      <c r="C82" s="7"/>
      <c r="D82" s="8"/>
      <c r="E82" s="8"/>
      <c r="F82" s="8"/>
      <c r="G82" s="8"/>
      <c r="H82" s="9"/>
      <c r="I82" s="9"/>
      <c r="K82" s="1" t="e">
        <f t="shared" si="7"/>
        <v>#VALUE!</v>
      </c>
    </row>
    <row r="83" spans="1:11" x14ac:dyDescent="0.2">
      <c r="A83" s="7"/>
      <c r="B83" s="7"/>
      <c r="C83" s="7"/>
      <c r="D83" s="8"/>
      <c r="E83" s="8"/>
      <c r="F83" s="8"/>
      <c r="G83" s="8"/>
      <c r="H83" s="9"/>
      <c r="I83" s="9"/>
      <c r="K83" s="1" t="e">
        <f t="shared" si="7"/>
        <v>#VALUE!</v>
      </c>
    </row>
    <row r="84" spans="1:11" x14ac:dyDescent="0.2">
      <c r="A84" s="7"/>
      <c r="B84" s="7"/>
      <c r="C84" s="7"/>
      <c r="D84" s="8"/>
      <c r="E84" s="8"/>
      <c r="F84" s="8"/>
      <c r="G84" s="8"/>
      <c r="H84" s="9"/>
      <c r="I84" s="9"/>
      <c r="K84" s="1" t="e">
        <f t="shared" si="7"/>
        <v>#VALUE!</v>
      </c>
    </row>
    <row r="85" spans="1:11" x14ac:dyDescent="0.2">
      <c r="A85" s="7"/>
      <c r="B85" s="7"/>
      <c r="C85" s="7"/>
      <c r="D85" s="8"/>
      <c r="E85" s="8"/>
      <c r="F85" s="8"/>
      <c r="G85" s="8"/>
      <c r="H85" s="9"/>
      <c r="I85" s="9"/>
      <c r="K85" s="1" t="e">
        <f t="shared" si="7"/>
        <v>#VALUE!</v>
      </c>
    </row>
    <row r="86" spans="1:11" x14ac:dyDescent="0.2">
      <c r="D86" s="3"/>
      <c r="K86" s="1" t="e">
        <f t="shared" si="7"/>
        <v>#VALUE!</v>
      </c>
    </row>
    <row r="87" spans="1:11" x14ac:dyDescent="0.2">
      <c r="D87" s="3"/>
      <c r="E87" s="3"/>
      <c r="F87" s="3"/>
      <c r="G87" s="3"/>
      <c r="K87" s="1" t="e">
        <f t="shared" si="7"/>
        <v>#VALUE!</v>
      </c>
    </row>
    <row r="88" spans="1:11" x14ac:dyDescent="0.2">
      <c r="D88" s="3"/>
      <c r="E88" s="3"/>
      <c r="F88" s="3"/>
      <c r="G88" s="3"/>
      <c r="K88" s="1" t="e">
        <f t="shared" si="7"/>
        <v>#VALUE!</v>
      </c>
    </row>
    <row r="89" spans="1:11" x14ac:dyDescent="0.2">
      <c r="D89" s="3"/>
      <c r="E89" s="3"/>
      <c r="F89" s="3"/>
      <c r="G89" s="3"/>
      <c r="K89" s="1" t="e">
        <f t="shared" si="7"/>
        <v>#VALUE!</v>
      </c>
    </row>
    <row r="90" spans="1:11" x14ac:dyDescent="0.2">
      <c r="D90" s="3"/>
      <c r="K90" s="1" t="e">
        <f t="shared" si="7"/>
        <v>#VALUE!</v>
      </c>
    </row>
    <row r="91" spans="1:11" x14ac:dyDescent="0.2">
      <c r="D91" s="3"/>
      <c r="E91" s="3"/>
      <c r="F91" s="3"/>
      <c r="G91" s="3"/>
      <c r="K91" s="1" t="e">
        <f t="shared" si="7"/>
        <v>#VALUE!</v>
      </c>
    </row>
    <row r="92" spans="1:11" x14ac:dyDescent="0.2">
      <c r="D92" s="3"/>
      <c r="E92" s="3"/>
      <c r="F92" s="3"/>
      <c r="G92" s="3"/>
      <c r="K92" s="1" t="e">
        <f t="shared" si="7"/>
        <v>#VALUE!</v>
      </c>
    </row>
    <row r="93" spans="1:11" x14ac:dyDescent="0.2">
      <c r="D93" s="3"/>
      <c r="E93" s="3"/>
      <c r="F93" s="3"/>
      <c r="G93" s="3"/>
      <c r="K93" s="1" t="e">
        <f t="shared" si="7"/>
        <v>#VALUE!</v>
      </c>
    </row>
    <row r="94" spans="1:11" x14ac:dyDescent="0.2">
      <c r="D94" s="3"/>
      <c r="K94" s="1" t="e">
        <f t="shared" si="7"/>
        <v>#VALUE!</v>
      </c>
    </row>
    <row r="95" spans="1:11" x14ac:dyDescent="0.2">
      <c r="D95" s="3"/>
      <c r="E95" s="3"/>
      <c r="F95" s="3"/>
      <c r="G95" s="3"/>
      <c r="K95" s="1" t="e">
        <f t="shared" si="7"/>
        <v>#VALUE!</v>
      </c>
    </row>
    <row r="96" spans="1:11" x14ac:dyDescent="0.2">
      <c r="D96" s="3"/>
      <c r="E96" s="3"/>
      <c r="F96" s="3"/>
      <c r="G96" s="3"/>
      <c r="K96" s="1" t="e">
        <f t="shared" si="7"/>
        <v>#VALUE!</v>
      </c>
    </row>
    <row r="97" spans="4:11" x14ac:dyDescent="0.2">
      <c r="D97" s="3"/>
      <c r="E97" s="3"/>
      <c r="F97" s="3"/>
      <c r="G97" s="3"/>
      <c r="K97" s="1" t="e">
        <f t="shared" si="7"/>
        <v>#VALUE!</v>
      </c>
    </row>
    <row r="98" spans="4:11" x14ac:dyDescent="0.2">
      <c r="D98" s="3"/>
      <c r="K98" s="1" t="e">
        <f t="shared" si="7"/>
        <v>#VALUE!</v>
      </c>
    </row>
    <row r="99" spans="4:11" x14ac:dyDescent="0.2">
      <c r="D99" s="3"/>
      <c r="E99" s="3"/>
      <c r="F99" s="3"/>
      <c r="G99" s="3"/>
      <c r="K99" s="1" t="e">
        <f t="shared" ref="K99:K162" si="8">MID(A99, 9, FIND("/", A99)-9) &amp; " " &amp; B99</f>
        <v>#VALUE!</v>
      </c>
    </row>
    <row r="100" spans="4:11" x14ac:dyDescent="0.2">
      <c r="D100" s="3"/>
      <c r="E100" s="3"/>
      <c r="F100" s="3"/>
      <c r="G100" s="3"/>
      <c r="K100" s="1" t="e">
        <f t="shared" si="8"/>
        <v>#VALUE!</v>
      </c>
    </row>
    <row r="101" spans="4:11" x14ac:dyDescent="0.2">
      <c r="D101" s="3"/>
      <c r="E101" s="3"/>
      <c r="F101" s="3"/>
      <c r="G101" s="3"/>
      <c r="K101" s="1" t="e">
        <f t="shared" si="8"/>
        <v>#VALUE!</v>
      </c>
    </row>
    <row r="102" spans="4:11" x14ac:dyDescent="0.2">
      <c r="D102" s="3"/>
      <c r="K102" s="1" t="e">
        <f t="shared" si="8"/>
        <v>#VALUE!</v>
      </c>
    </row>
    <row r="103" spans="4:11" x14ac:dyDescent="0.2">
      <c r="D103" s="3"/>
      <c r="E103" s="3"/>
      <c r="F103" s="3"/>
      <c r="G103" s="3"/>
      <c r="K103" s="1" t="e">
        <f t="shared" si="8"/>
        <v>#VALUE!</v>
      </c>
    </row>
    <row r="104" spans="4:11" x14ac:dyDescent="0.2">
      <c r="D104" s="3"/>
      <c r="E104" s="3"/>
      <c r="F104" s="3"/>
      <c r="G104" s="3"/>
      <c r="K104" s="1" t="e">
        <f t="shared" si="8"/>
        <v>#VALUE!</v>
      </c>
    </row>
    <row r="105" spans="4:11" x14ac:dyDescent="0.2">
      <c r="D105" s="3"/>
      <c r="E105" s="3"/>
      <c r="F105" s="3"/>
      <c r="G105" s="3"/>
      <c r="K105" s="1" t="e">
        <f t="shared" si="8"/>
        <v>#VALUE!</v>
      </c>
    </row>
    <row r="106" spans="4:11" x14ac:dyDescent="0.2">
      <c r="D106" s="3"/>
      <c r="K106" s="1" t="e">
        <f t="shared" si="8"/>
        <v>#VALUE!</v>
      </c>
    </row>
    <row r="107" spans="4:11" x14ac:dyDescent="0.2">
      <c r="D107" s="3"/>
      <c r="E107" s="3"/>
      <c r="F107" s="3"/>
      <c r="G107" s="3"/>
      <c r="K107" s="1" t="e">
        <f t="shared" si="8"/>
        <v>#VALUE!</v>
      </c>
    </row>
    <row r="108" spans="4:11" x14ac:dyDescent="0.2">
      <c r="D108" s="3"/>
      <c r="E108" s="3"/>
      <c r="F108" s="3"/>
      <c r="G108" s="3"/>
      <c r="K108" s="1" t="e">
        <f t="shared" si="8"/>
        <v>#VALUE!</v>
      </c>
    </row>
    <row r="109" spans="4:11" x14ac:dyDescent="0.2">
      <c r="D109" s="3"/>
      <c r="E109" s="3"/>
      <c r="F109" s="3"/>
      <c r="G109" s="3"/>
      <c r="K109" s="1" t="e">
        <f t="shared" si="8"/>
        <v>#VALUE!</v>
      </c>
    </row>
    <row r="110" spans="4:11" x14ac:dyDescent="0.2">
      <c r="D110" s="3"/>
      <c r="K110" s="1" t="e">
        <f t="shared" si="8"/>
        <v>#VALUE!</v>
      </c>
    </row>
    <row r="111" spans="4:11" x14ac:dyDescent="0.2">
      <c r="D111" s="3"/>
      <c r="E111" s="3"/>
      <c r="F111" s="3"/>
      <c r="G111" s="3"/>
      <c r="K111" s="1" t="e">
        <f t="shared" si="8"/>
        <v>#VALUE!</v>
      </c>
    </row>
    <row r="112" spans="4:11" x14ac:dyDescent="0.2">
      <c r="D112" s="3"/>
      <c r="E112" s="3"/>
      <c r="F112" s="3"/>
      <c r="G112" s="3"/>
      <c r="K112" s="1" t="e">
        <f t="shared" si="8"/>
        <v>#VALUE!</v>
      </c>
    </row>
    <row r="113" spans="4:11" x14ac:dyDescent="0.2">
      <c r="D113" s="3"/>
      <c r="E113" s="3"/>
      <c r="F113" s="3"/>
      <c r="G113" s="3"/>
      <c r="K113" s="1" t="e">
        <f t="shared" si="8"/>
        <v>#VALUE!</v>
      </c>
    </row>
    <row r="114" spans="4:11" x14ac:dyDescent="0.2">
      <c r="D114" s="3"/>
      <c r="K114" s="1" t="e">
        <f t="shared" si="8"/>
        <v>#VALUE!</v>
      </c>
    </row>
    <row r="115" spans="4:11" x14ac:dyDescent="0.2">
      <c r="D115" s="3"/>
      <c r="E115" s="3"/>
      <c r="F115" s="3"/>
      <c r="G115" s="3"/>
      <c r="K115" s="1" t="e">
        <f t="shared" si="8"/>
        <v>#VALUE!</v>
      </c>
    </row>
    <row r="116" spans="4:11" x14ac:dyDescent="0.2">
      <c r="D116" s="3"/>
      <c r="E116" s="3"/>
      <c r="F116" s="3"/>
      <c r="G116" s="3"/>
      <c r="K116" s="1" t="e">
        <f t="shared" si="8"/>
        <v>#VALUE!</v>
      </c>
    </row>
    <row r="117" spans="4:11" x14ac:dyDescent="0.2">
      <c r="D117" s="3"/>
      <c r="E117" s="3"/>
      <c r="F117" s="3"/>
      <c r="G117" s="3"/>
      <c r="K117" s="1" t="e">
        <f t="shared" si="8"/>
        <v>#VALUE!</v>
      </c>
    </row>
    <row r="118" spans="4:11" x14ac:dyDescent="0.2">
      <c r="D118" s="3"/>
      <c r="K118" s="1" t="e">
        <f t="shared" si="8"/>
        <v>#VALUE!</v>
      </c>
    </row>
    <row r="119" spans="4:11" x14ac:dyDescent="0.2">
      <c r="D119" s="3"/>
      <c r="E119" s="3"/>
      <c r="F119" s="3"/>
      <c r="G119" s="3"/>
      <c r="K119" s="1" t="e">
        <f t="shared" si="8"/>
        <v>#VALUE!</v>
      </c>
    </row>
    <row r="120" spans="4:11" x14ac:dyDescent="0.2">
      <c r="D120" s="3"/>
      <c r="E120" s="3"/>
      <c r="F120" s="3"/>
      <c r="G120" s="3"/>
      <c r="K120" s="1" t="e">
        <f t="shared" si="8"/>
        <v>#VALUE!</v>
      </c>
    </row>
    <row r="121" spans="4:11" x14ac:dyDescent="0.2">
      <c r="D121" s="3"/>
      <c r="E121" s="3"/>
      <c r="F121" s="3"/>
      <c r="G121" s="3"/>
      <c r="K121" s="1" t="e">
        <f t="shared" si="8"/>
        <v>#VALUE!</v>
      </c>
    </row>
    <row r="122" spans="4:11" x14ac:dyDescent="0.2">
      <c r="D122" s="3"/>
      <c r="K122" s="1" t="e">
        <f t="shared" si="8"/>
        <v>#VALUE!</v>
      </c>
    </row>
    <row r="123" spans="4:11" x14ac:dyDescent="0.2">
      <c r="D123" s="3"/>
      <c r="E123" s="3"/>
      <c r="F123" s="3"/>
      <c r="G123" s="3"/>
      <c r="K123" s="1" t="e">
        <f t="shared" si="8"/>
        <v>#VALUE!</v>
      </c>
    </row>
    <row r="124" spans="4:11" x14ac:dyDescent="0.2">
      <c r="D124" s="3"/>
      <c r="E124" s="3"/>
      <c r="F124" s="3"/>
      <c r="G124" s="3"/>
      <c r="K124" s="1" t="e">
        <f t="shared" si="8"/>
        <v>#VALUE!</v>
      </c>
    </row>
    <row r="125" spans="4:11" x14ac:dyDescent="0.2">
      <c r="D125" s="3"/>
      <c r="E125" s="3"/>
      <c r="F125" s="3"/>
      <c r="G125" s="3"/>
      <c r="K125" s="1" t="e">
        <f t="shared" si="8"/>
        <v>#VALUE!</v>
      </c>
    </row>
    <row r="126" spans="4:11" x14ac:dyDescent="0.2">
      <c r="D126" s="3"/>
      <c r="K126" s="1" t="e">
        <f t="shared" si="8"/>
        <v>#VALUE!</v>
      </c>
    </row>
    <row r="127" spans="4:11" x14ac:dyDescent="0.2">
      <c r="D127" s="3"/>
      <c r="E127" s="3"/>
      <c r="F127" s="3"/>
      <c r="G127" s="3"/>
      <c r="K127" s="1" t="e">
        <f t="shared" si="8"/>
        <v>#VALUE!</v>
      </c>
    </row>
    <row r="128" spans="4:11" x14ac:dyDescent="0.2">
      <c r="D128" s="3"/>
      <c r="E128" s="3"/>
      <c r="F128" s="3"/>
      <c r="G128" s="3"/>
      <c r="K128" s="1" t="e">
        <f t="shared" si="8"/>
        <v>#VALUE!</v>
      </c>
    </row>
    <row r="129" spans="4:11" x14ac:dyDescent="0.2">
      <c r="D129" s="3"/>
      <c r="E129" s="3"/>
      <c r="F129" s="3"/>
      <c r="G129" s="3"/>
      <c r="K129" s="1" t="e">
        <f t="shared" si="8"/>
        <v>#VALUE!</v>
      </c>
    </row>
    <row r="130" spans="4:11" x14ac:dyDescent="0.2">
      <c r="D130" s="3"/>
      <c r="K130" s="1" t="e">
        <f t="shared" si="8"/>
        <v>#VALUE!</v>
      </c>
    </row>
    <row r="131" spans="4:11" x14ac:dyDescent="0.2">
      <c r="D131" s="3"/>
      <c r="E131" s="3"/>
      <c r="F131" s="3"/>
      <c r="G131" s="3"/>
      <c r="K131" s="1" t="e">
        <f t="shared" si="8"/>
        <v>#VALUE!</v>
      </c>
    </row>
    <row r="132" spans="4:11" x14ac:dyDescent="0.2">
      <c r="D132" s="3"/>
      <c r="E132" s="3"/>
      <c r="F132" s="3"/>
      <c r="G132" s="3"/>
      <c r="K132" s="1" t="e">
        <f t="shared" si="8"/>
        <v>#VALUE!</v>
      </c>
    </row>
    <row r="133" spans="4:11" x14ac:dyDescent="0.2">
      <c r="D133" s="3"/>
      <c r="E133" s="3"/>
      <c r="F133" s="3"/>
      <c r="G133" s="3"/>
      <c r="K133" s="1" t="e">
        <f t="shared" si="8"/>
        <v>#VALUE!</v>
      </c>
    </row>
    <row r="134" spans="4:11" x14ac:dyDescent="0.2">
      <c r="D134" s="3"/>
      <c r="K134" s="1" t="e">
        <f t="shared" si="8"/>
        <v>#VALUE!</v>
      </c>
    </row>
    <row r="135" spans="4:11" x14ac:dyDescent="0.2">
      <c r="D135" s="3"/>
      <c r="E135" s="3"/>
      <c r="F135" s="3"/>
      <c r="G135" s="3"/>
      <c r="K135" s="1" t="e">
        <f t="shared" si="8"/>
        <v>#VALUE!</v>
      </c>
    </row>
    <row r="136" spans="4:11" x14ac:dyDescent="0.2">
      <c r="D136" s="3"/>
      <c r="E136" s="3"/>
      <c r="F136" s="3"/>
      <c r="G136" s="3"/>
      <c r="K136" s="1" t="e">
        <f t="shared" si="8"/>
        <v>#VALUE!</v>
      </c>
    </row>
    <row r="137" spans="4:11" x14ac:dyDescent="0.2">
      <c r="D137" s="3"/>
      <c r="E137" s="3"/>
      <c r="F137" s="3"/>
      <c r="G137" s="3"/>
      <c r="K137" s="1" t="e">
        <f t="shared" si="8"/>
        <v>#VALUE!</v>
      </c>
    </row>
    <row r="138" spans="4:11" x14ac:dyDescent="0.2">
      <c r="D138" s="3"/>
      <c r="K138" s="1" t="e">
        <f t="shared" si="8"/>
        <v>#VALUE!</v>
      </c>
    </row>
    <row r="139" spans="4:11" x14ac:dyDescent="0.2">
      <c r="D139" s="3"/>
      <c r="E139" s="3"/>
      <c r="F139" s="3"/>
      <c r="G139" s="3"/>
      <c r="K139" s="1" t="e">
        <f t="shared" si="8"/>
        <v>#VALUE!</v>
      </c>
    </row>
    <row r="140" spans="4:11" x14ac:dyDescent="0.2">
      <c r="D140" s="3"/>
      <c r="E140" s="3"/>
      <c r="F140" s="3"/>
      <c r="G140" s="3"/>
      <c r="K140" s="1" t="e">
        <f t="shared" si="8"/>
        <v>#VALUE!</v>
      </c>
    </row>
    <row r="141" spans="4:11" x14ac:dyDescent="0.2">
      <c r="D141" s="3"/>
      <c r="E141" s="3"/>
      <c r="F141" s="3"/>
      <c r="G141" s="3"/>
      <c r="K141" s="1" t="e">
        <f t="shared" si="8"/>
        <v>#VALUE!</v>
      </c>
    </row>
    <row r="142" spans="4:11" x14ac:dyDescent="0.2">
      <c r="K142" s="1" t="e">
        <f t="shared" si="8"/>
        <v>#VALUE!</v>
      </c>
    </row>
    <row r="143" spans="4:11" x14ac:dyDescent="0.2">
      <c r="K143" s="1" t="e">
        <f t="shared" si="8"/>
        <v>#VALUE!</v>
      </c>
    </row>
    <row r="144" spans="4:11" x14ac:dyDescent="0.2">
      <c r="K144" s="1" t="e">
        <f t="shared" si="8"/>
        <v>#VALUE!</v>
      </c>
    </row>
    <row r="145" spans="11:11" x14ac:dyDescent="0.2">
      <c r="K145" s="1" t="e">
        <f t="shared" si="8"/>
        <v>#VALUE!</v>
      </c>
    </row>
    <row r="146" spans="11:11" x14ac:dyDescent="0.2">
      <c r="K146" s="1" t="e">
        <f t="shared" si="8"/>
        <v>#VALUE!</v>
      </c>
    </row>
    <row r="147" spans="11:11" x14ac:dyDescent="0.2">
      <c r="K147" s="1" t="e">
        <f t="shared" si="8"/>
        <v>#VALUE!</v>
      </c>
    </row>
    <row r="148" spans="11:11" x14ac:dyDescent="0.2">
      <c r="K148" s="1" t="e">
        <f t="shared" si="8"/>
        <v>#VALUE!</v>
      </c>
    </row>
    <row r="149" spans="11:11" x14ac:dyDescent="0.2">
      <c r="K149" s="1" t="e">
        <f t="shared" si="8"/>
        <v>#VALUE!</v>
      </c>
    </row>
    <row r="150" spans="11:11" x14ac:dyDescent="0.2">
      <c r="K150" s="1" t="e">
        <f t="shared" si="8"/>
        <v>#VALUE!</v>
      </c>
    </row>
    <row r="151" spans="11:11" x14ac:dyDescent="0.2">
      <c r="K151" s="1" t="e">
        <f t="shared" si="8"/>
        <v>#VALUE!</v>
      </c>
    </row>
    <row r="152" spans="11:11" x14ac:dyDescent="0.2">
      <c r="K152" s="1" t="e">
        <f t="shared" si="8"/>
        <v>#VALUE!</v>
      </c>
    </row>
    <row r="153" spans="11:11" x14ac:dyDescent="0.2">
      <c r="K153" s="1" t="e">
        <f t="shared" si="8"/>
        <v>#VALUE!</v>
      </c>
    </row>
    <row r="154" spans="11:11" x14ac:dyDescent="0.2">
      <c r="K154" s="1" t="e">
        <f t="shared" si="8"/>
        <v>#VALUE!</v>
      </c>
    </row>
    <row r="155" spans="11:11" x14ac:dyDescent="0.2">
      <c r="K155" s="1" t="e">
        <f t="shared" si="8"/>
        <v>#VALUE!</v>
      </c>
    </row>
    <row r="156" spans="11:11" x14ac:dyDescent="0.2">
      <c r="K156" s="1" t="e">
        <f t="shared" si="8"/>
        <v>#VALUE!</v>
      </c>
    </row>
    <row r="157" spans="11:11" x14ac:dyDescent="0.2">
      <c r="K157" s="1" t="e">
        <f t="shared" si="8"/>
        <v>#VALUE!</v>
      </c>
    </row>
    <row r="158" spans="11:11" x14ac:dyDescent="0.2">
      <c r="K158" s="1" t="e">
        <f t="shared" si="8"/>
        <v>#VALUE!</v>
      </c>
    </row>
    <row r="159" spans="11:11" x14ac:dyDescent="0.2">
      <c r="K159" s="1" t="e">
        <f t="shared" si="8"/>
        <v>#VALUE!</v>
      </c>
    </row>
    <row r="160" spans="11:11" x14ac:dyDescent="0.2">
      <c r="K160" s="1" t="e">
        <f t="shared" si="8"/>
        <v>#VALUE!</v>
      </c>
    </row>
    <row r="161" spans="11:11" x14ac:dyDescent="0.2">
      <c r="K161" s="1" t="e">
        <f t="shared" si="8"/>
        <v>#VALUE!</v>
      </c>
    </row>
    <row r="162" spans="11:11" x14ac:dyDescent="0.2">
      <c r="K162" s="1" t="e">
        <f t="shared" si="8"/>
        <v>#VALUE!</v>
      </c>
    </row>
    <row r="163" spans="11:11" x14ac:dyDescent="0.2">
      <c r="K163" s="1" t="e">
        <f t="shared" ref="K163:K226" si="9">MID(A163, 9, FIND("/", A163)-9) &amp; " " &amp; B163</f>
        <v>#VALUE!</v>
      </c>
    </row>
    <row r="164" spans="11:11" x14ac:dyDescent="0.2">
      <c r="K164" s="1" t="e">
        <f t="shared" si="9"/>
        <v>#VALUE!</v>
      </c>
    </row>
    <row r="165" spans="11:11" x14ac:dyDescent="0.2">
      <c r="K165" s="1" t="e">
        <f t="shared" si="9"/>
        <v>#VALUE!</v>
      </c>
    </row>
    <row r="166" spans="11:11" x14ac:dyDescent="0.2">
      <c r="K166" s="1" t="e">
        <f t="shared" si="9"/>
        <v>#VALUE!</v>
      </c>
    </row>
    <row r="167" spans="11:11" x14ac:dyDescent="0.2">
      <c r="K167" s="1" t="e">
        <f t="shared" si="9"/>
        <v>#VALUE!</v>
      </c>
    </row>
    <row r="168" spans="11:11" x14ac:dyDescent="0.2">
      <c r="K168" s="1" t="e">
        <f t="shared" si="9"/>
        <v>#VALUE!</v>
      </c>
    </row>
    <row r="169" spans="11:11" x14ac:dyDescent="0.2">
      <c r="K169" s="1" t="e">
        <f t="shared" si="9"/>
        <v>#VALUE!</v>
      </c>
    </row>
    <row r="170" spans="11:11" x14ac:dyDescent="0.2">
      <c r="K170" s="1" t="e">
        <f t="shared" si="9"/>
        <v>#VALUE!</v>
      </c>
    </row>
    <row r="171" spans="11:11" x14ac:dyDescent="0.2">
      <c r="K171" s="1" t="e">
        <f t="shared" si="9"/>
        <v>#VALUE!</v>
      </c>
    </row>
    <row r="172" spans="11:11" x14ac:dyDescent="0.2">
      <c r="K172" s="1" t="e">
        <f t="shared" si="9"/>
        <v>#VALUE!</v>
      </c>
    </row>
    <row r="173" spans="11:11" x14ac:dyDescent="0.2">
      <c r="K173" s="1" t="e">
        <f t="shared" si="9"/>
        <v>#VALUE!</v>
      </c>
    </row>
    <row r="174" spans="11:11" x14ac:dyDescent="0.2">
      <c r="K174" s="1" t="e">
        <f t="shared" si="9"/>
        <v>#VALUE!</v>
      </c>
    </row>
    <row r="175" spans="11:11" x14ac:dyDescent="0.2">
      <c r="K175" s="1" t="e">
        <f t="shared" si="9"/>
        <v>#VALUE!</v>
      </c>
    </row>
    <row r="176" spans="11:11" x14ac:dyDescent="0.2">
      <c r="K176" s="1" t="e">
        <f t="shared" si="9"/>
        <v>#VALUE!</v>
      </c>
    </row>
    <row r="177" spans="11:11" x14ac:dyDescent="0.2">
      <c r="K177" s="1" t="e">
        <f t="shared" si="9"/>
        <v>#VALUE!</v>
      </c>
    </row>
    <row r="178" spans="11:11" x14ac:dyDescent="0.2">
      <c r="K178" s="1" t="e">
        <f t="shared" si="9"/>
        <v>#VALUE!</v>
      </c>
    </row>
    <row r="179" spans="11:11" x14ac:dyDescent="0.2">
      <c r="K179" s="1" t="e">
        <f t="shared" si="9"/>
        <v>#VALUE!</v>
      </c>
    </row>
    <row r="180" spans="11:11" x14ac:dyDescent="0.2">
      <c r="K180" s="1" t="e">
        <f t="shared" si="9"/>
        <v>#VALUE!</v>
      </c>
    </row>
    <row r="181" spans="11:11" x14ac:dyDescent="0.2">
      <c r="K181" s="1" t="e">
        <f t="shared" si="9"/>
        <v>#VALUE!</v>
      </c>
    </row>
    <row r="182" spans="11:11" x14ac:dyDescent="0.2">
      <c r="K182" s="1" t="e">
        <f t="shared" si="9"/>
        <v>#VALUE!</v>
      </c>
    </row>
    <row r="183" spans="11:11" x14ac:dyDescent="0.2">
      <c r="K183" s="1" t="e">
        <f t="shared" si="9"/>
        <v>#VALUE!</v>
      </c>
    </row>
    <row r="184" spans="11:11" x14ac:dyDescent="0.2">
      <c r="K184" s="1" t="e">
        <f t="shared" si="9"/>
        <v>#VALUE!</v>
      </c>
    </row>
    <row r="185" spans="11:11" x14ac:dyDescent="0.2">
      <c r="K185" s="1" t="e">
        <f t="shared" si="9"/>
        <v>#VALUE!</v>
      </c>
    </row>
    <row r="186" spans="11:11" x14ac:dyDescent="0.2">
      <c r="K186" s="1" t="e">
        <f t="shared" si="9"/>
        <v>#VALUE!</v>
      </c>
    </row>
    <row r="187" spans="11:11" x14ac:dyDescent="0.2">
      <c r="K187" s="1" t="e">
        <f t="shared" si="9"/>
        <v>#VALUE!</v>
      </c>
    </row>
    <row r="188" spans="11:11" x14ac:dyDescent="0.2">
      <c r="K188" s="1" t="e">
        <f t="shared" si="9"/>
        <v>#VALUE!</v>
      </c>
    </row>
    <row r="189" spans="11:11" x14ac:dyDescent="0.2">
      <c r="K189" s="1" t="e">
        <f t="shared" si="9"/>
        <v>#VALUE!</v>
      </c>
    </row>
    <row r="190" spans="11:11" x14ac:dyDescent="0.2">
      <c r="K190" s="1" t="e">
        <f t="shared" si="9"/>
        <v>#VALUE!</v>
      </c>
    </row>
    <row r="191" spans="11:11" x14ac:dyDescent="0.2">
      <c r="K191" s="1" t="e">
        <f t="shared" si="9"/>
        <v>#VALUE!</v>
      </c>
    </row>
    <row r="192" spans="11:11" x14ac:dyDescent="0.2">
      <c r="K192" s="1" t="e">
        <f t="shared" si="9"/>
        <v>#VALUE!</v>
      </c>
    </row>
    <row r="193" spans="11:11" x14ac:dyDescent="0.2">
      <c r="K193" s="1" t="e">
        <f t="shared" si="9"/>
        <v>#VALUE!</v>
      </c>
    </row>
    <row r="194" spans="11:11" x14ac:dyDescent="0.2">
      <c r="K194" s="1" t="e">
        <f t="shared" si="9"/>
        <v>#VALUE!</v>
      </c>
    </row>
    <row r="195" spans="11:11" x14ac:dyDescent="0.2">
      <c r="K195" s="1" t="e">
        <f t="shared" si="9"/>
        <v>#VALUE!</v>
      </c>
    </row>
    <row r="196" spans="11:11" x14ac:dyDescent="0.2">
      <c r="K196" s="1" t="e">
        <f t="shared" si="9"/>
        <v>#VALUE!</v>
      </c>
    </row>
    <row r="197" spans="11:11" x14ac:dyDescent="0.2">
      <c r="K197" s="1" t="e">
        <f t="shared" si="9"/>
        <v>#VALUE!</v>
      </c>
    </row>
    <row r="198" spans="11:11" x14ac:dyDescent="0.2">
      <c r="K198" s="1" t="e">
        <f t="shared" si="9"/>
        <v>#VALUE!</v>
      </c>
    </row>
    <row r="199" spans="11:11" x14ac:dyDescent="0.2">
      <c r="K199" s="1" t="e">
        <f t="shared" si="9"/>
        <v>#VALUE!</v>
      </c>
    </row>
    <row r="200" spans="11:11" x14ac:dyDescent="0.2">
      <c r="K200" s="1" t="e">
        <f t="shared" si="9"/>
        <v>#VALUE!</v>
      </c>
    </row>
    <row r="201" spans="11:11" x14ac:dyDescent="0.2">
      <c r="K201" s="1" t="e">
        <f t="shared" si="9"/>
        <v>#VALUE!</v>
      </c>
    </row>
    <row r="202" spans="11:11" x14ac:dyDescent="0.2">
      <c r="K202" s="1" t="e">
        <f t="shared" si="9"/>
        <v>#VALUE!</v>
      </c>
    </row>
    <row r="203" spans="11:11" x14ac:dyDescent="0.2">
      <c r="K203" s="1" t="e">
        <f t="shared" si="9"/>
        <v>#VALUE!</v>
      </c>
    </row>
    <row r="204" spans="11:11" x14ac:dyDescent="0.2">
      <c r="K204" s="1" t="e">
        <f t="shared" si="9"/>
        <v>#VALUE!</v>
      </c>
    </row>
    <row r="205" spans="11:11" x14ac:dyDescent="0.2">
      <c r="K205" s="1" t="e">
        <f t="shared" si="9"/>
        <v>#VALUE!</v>
      </c>
    </row>
    <row r="206" spans="11:11" x14ac:dyDescent="0.2">
      <c r="K206" s="1" t="e">
        <f t="shared" si="9"/>
        <v>#VALUE!</v>
      </c>
    </row>
    <row r="207" spans="11:11" x14ac:dyDescent="0.2">
      <c r="K207" s="1" t="e">
        <f t="shared" si="9"/>
        <v>#VALUE!</v>
      </c>
    </row>
    <row r="208" spans="11:11" x14ac:dyDescent="0.2">
      <c r="K208" s="1" t="e">
        <f t="shared" si="9"/>
        <v>#VALUE!</v>
      </c>
    </row>
    <row r="209" spans="11:11" x14ac:dyDescent="0.2">
      <c r="K209" s="1" t="e">
        <f t="shared" si="9"/>
        <v>#VALUE!</v>
      </c>
    </row>
    <row r="210" spans="11:11" x14ac:dyDescent="0.2">
      <c r="K210" s="1" t="e">
        <f t="shared" si="9"/>
        <v>#VALUE!</v>
      </c>
    </row>
    <row r="211" spans="11:11" x14ac:dyDescent="0.2">
      <c r="K211" s="1" t="e">
        <f t="shared" si="9"/>
        <v>#VALUE!</v>
      </c>
    </row>
    <row r="212" spans="11:11" x14ac:dyDescent="0.2">
      <c r="K212" s="1" t="e">
        <f t="shared" si="9"/>
        <v>#VALUE!</v>
      </c>
    </row>
    <row r="213" spans="11:11" x14ac:dyDescent="0.2">
      <c r="K213" s="1" t="e">
        <f t="shared" si="9"/>
        <v>#VALUE!</v>
      </c>
    </row>
    <row r="214" spans="11:11" x14ac:dyDescent="0.2">
      <c r="K214" s="1" t="e">
        <f t="shared" si="9"/>
        <v>#VALUE!</v>
      </c>
    </row>
    <row r="215" spans="11:11" x14ac:dyDescent="0.2">
      <c r="K215" s="1" t="e">
        <f t="shared" si="9"/>
        <v>#VALUE!</v>
      </c>
    </row>
    <row r="216" spans="11:11" x14ac:dyDescent="0.2">
      <c r="K216" s="1" t="e">
        <f t="shared" si="9"/>
        <v>#VALUE!</v>
      </c>
    </row>
    <row r="217" spans="11:11" x14ac:dyDescent="0.2">
      <c r="K217" s="1" t="e">
        <f t="shared" si="9"/>
        <v>#VALUE!</v>
      </c>
    </row>
    <row r="218" spans="11:11" x14ac:dyDescent="0.2">
      <c r="K218" s="1" t="e">
        <f t="shared" si="9"/>
        <v>#VALUE!</v>
      </c>
    </row>
    <row r="219" spans="11:11" x14ac:dyDescent="0.2">
      <c r="K219" s="1" t="e">
        <f t="shared" si="9"/>
        <v>#VALUE!</v>
      </c>
    </row>
    <row r="220" spans="11:11" x14ac:dyDescent="0.2">
      <c r="K220" s="1" t="e">
        <f t="shared" si="9"/>
        <v>#VALUE!</v>
      </c>
    </row>
    <row r="221" spans="11:11" x14ac:dyDescent="0.2">
      <c r="K221" s="1" t="e">
        <f t="shared" si="9"/>
        <v>#VALUE!</v>
      </c>
    </row>
    <row r="222" spans="11:11" x14ac:dyDescent="0.2">
      <c r="K222" s="1" t="e">
        <f t="shared" si="9"/>
        <v>#VALUE!</v>
      </c>
    </row>
    <row r="223" spans="11:11" x14ac:dyDescent="0.2">
      <c r="K223" s="1" t="e">
        <f t="shared" si="9"/>
        <v>#VALUE!</v>
      </c>
    </row>
    <row r="224" spans="11:11" x14ac:dyDescent="0.2">
      <c r="K224" s="1" t="e">
        <f t="shared" si="9"/>
        <v>#VALUE!</v>
      </c>
    </row>
    <row r="225" spans="11:11" x14ac:dyDescent="0.2">
      <c r="K225" s="1" t="e">
        <f t="shared" si="9"/>
        <v>#VALUE!</v>
      </c>
    </row>
    <row r="226" spans="11:11" x14ac:dyDescent="0.2">
      <c r="K226" s="1" t="e">
        <f t="shared" si="9"/>
        <v>#VALUE!</v>
      </c>
    </row>
    <row r="227" spans="11:11" x14ac:dyDescent="0.2">
      <c r="K227" s="1" t="e">
        <f t="shared" ref="K227:K290" si="10">MID(A227, 9, FIND("/", A227)-9) &amp; " " &amp; B227</f>
        <v>#VALUE!</v>
      </c>
    </row>
    <row r="228" spans="11:11" x14ac:dyDescent="0.2">
      <c r="K228" s="1" t="e">
        <f t="shared" si="10"/>
        <v>#VALUE!</v>
      </c>
    </row>
    <row r="229" spans="11:11" x14ac:dyDescent="0.2">
      <c r="K229" s="1" t="e">
        <f t="shared" si="10"/>
        <v>#VALUE!</v>
      </c>
    </row>
    <row r="230" spans="11:11" x14ac:dyDescent="0.2">
      <c r="K230" s="1" t="e">
        <f t="shared" si="10"/>
        <v>#VALUE!</v>
      </c>
    </row>
    <row r="231" spans="11:11" x14ac:dyDescent="0.2">
      <c r="K231" s="1" t="e">
        <f t="shared" si="10"/>
        <v>#VALUE!</v>
      </c>
    </row>
    <row r="232" spans="11:11" x14ac:dyDescent="0.2">
      <c r="K232" s="1" t="e">
        <f t="shared" si="10"/>
        <v>#VALUE!</v>
      </c>
    </row>
    <row r="233" spans="11:11" x14ac:dyDescent="0.2">
      <c r="K233" s="1" t="e">
        <f t="shared" si="10"/>
        <v>#VALUE!</v>
      </c>
    </row>
    <row r="234" spans="11:11" x14ac:dyDescent="0.2">
      <c r="K234" s="1" t="e">
        <f t="shared" si="10"/>
        <v>#VALUE!</v>
      </c>
    </row>
    <row r="235" spans="11:11" x14ac:dyDescent="0.2">
      <c r="K235" s="1" t="e">
        <f t="shared" si="10"/>
        <v>#VALUE!</v>
      </c>
    </row>
    <row r="236" spans="11:11" x14ac:dyDescent="0.2">
      <c r="K236" s="1" t="e">
        <f t="shared" si="10"/>
        <v>#VALUE!</v>
      </c>
    </row>
    <row r="237" spans="11:11" x14ac:dyDescent="0.2">
      <c r="K237" s="1" t="e">
        <f t="shared" si="10"/>
        <v>#VALUE!</v>
      </c>
    </row>
    <row r="238" spans="11:11" x14ac:dyDescent="0.2">
      <c r="K238" s="1" t="e">
        <f t="shared" si="10"/>
        <v>#VALUE!</v>
      </c>
    </row>
    <row r="239" spans="11:11" x14ac:dyDescent="0.2">
      <c r="K239" s="1" t="e">
        <f t="shared" si="10"/>
        <v>#VALUE!</v>
      </c>
    </row>
    <row r="240" spans="11:11" x14ac:dyDescent="0.2">
      <c r="K240" s="1" t="e">
        <f t="shared" si="10"/>
        <v>#VALUE!</v>
      </c>
    </row>
    <row r="241" spans="11:11" x14ac:dyDescent="0.2">
      <c r="K241" s="1" t="e">
        <f t="shared" si="10"/>
        <v>#VALUE!</v>
      </c>
    </row>
    <row r="242" spans="11:11" x14ac:dyDescent="0.2">
      <c r="K242" s="1" t="e">
        <f t="shared" si="10"/>
        <v>#VALUE!</v>
      </c>
    </row>
    <row r="243" spans="11:11" x14ac:dyDescent="0.2">
      <c r="K243" s="1" t="e">
        <f t="shared" si="10"/>
        <v>#VALUE!</v>
      </c>
    </row>
    <row r="244" spans="11:11" x14ac:dyDescent="0.2">
      <c r="K244" s="1" t="e">
        <f t="shared" si="10"/>
        <v>#VALUE!</v>
      </c>
    </row>
    <row r="245" spans="11:11" x14ac:dyDescent="0.2">
      <c r="K245" s="1" t="e">
        <f t="shared" si="10"/>
        <v>#VALUE!</v>
      </c>
    </row>
    <row r="246" spans="11:11" x14ac:dyDescent="0.2">
      <c r="K246" s="1" t="e">
        <f t="shared" si="10"/>
        <v>#VALUE!</v>
      </c>
    </row>
    <row r="247" spans="11:11" x14ac:dyDescent="0.2">
      <c r="K247" s="1" t="e">
        <f t="shared" si="10"/>
        <v>#VALUE!</v>
      </c>
    </row>
    <row r="248" spans="11:11" x14ac:dyDescent="0.2">
      <c r="K248" s="1" t="e">
        <f t="shared" si="10"/>
        <v>#VALUE!</v>
      </c>
    </row>
    <row r="249" spans="11:11" x14ac:dyDescent="0.2">
      <c r="K249" s="1" t="e">
        <f t="shared" si="10"/>
        <v>#VALUE!</v>
      </c>
    </row>
    <row r="250" spans="11:11" x14ac:dyDescent="0.2">
      <c r="K250" s="1" t="e">
        <f t="shared" si="10"/>
        <v>#VALUE!</v>
      </c>
    </row>
    <row r="251" spans="11:11" x14ac:dyDescent="0.2">
      <c r="K251" s="1" t="e">
        <f t="shared" si="10"/>
        <v>#VALUE!</v>
      </c>
    </row>
    <row r="252" spans="11:11" x14ac:dyDescent="0.2">
      <c r="K252" s="1" t="e">
        <f t="shared" si="10"/>
        <v>#VALUE!</v>
      </c>
    </row>
    <row r="253" spans="11:11" x14ac:dyDescent="0.2">
      <c r="K253" s="1" t="e">
        <f t="shared" si="10"/>
        <v>#VALUE!</v>
      </c>
    </row>
    <row r="254" spans="11:11" x14ac:dyDescent="0.2">
      <c r="K254" s="1" t="e">
        <f t="shared" si="10"/>
        <v>#VALUE!</v>
      </c>
    </row>
    <row r="255" spans="11:11" x14ac:dyDescent="0.2">
      <c r="K255" s="1" t="e">
        <f t="shared" si="10"/>
        <v>#VALUE!</v>
      </c>
    </row>
    <row r="256" spans="11:11" x14ac:dyDescent="0.2">
      <c r="K256" s="1" t="e">
        <f t="shared" si="10"/>
        <v>#VALUE!</v>
      </c>
    </row>
    <row r="257" spans="11:11" x14ac:dyDescent="0.2">
      <c r="K257" s="1" t="e">
        <f t="shared" si="10"/>
        <v>#VALUE!</v>
      </c>
    </row>
    <row r="258" spans="11:11" x14ac:dyDescent="0.2">
      <c r="K258" s="1" t="e">
        <f t="shared" si="10"/>
        <v>#VALUE!</v>
      </c>
    </row>
    <row r="259" spans="11:11" x14ac:dyDescent="0.2">
      <c r="K259" s="1" t="e">
        <f t="shared" si="10"/>
        <v>#VALUE!</v>
      </c>
    </row>
    <row r="260" spans="11:11" x14ac:dyDescent="0.2">
      <c r="K260" s="1" t="e">
        <f t="shared" si="10"/>
        <v>#VALUE!</v>
      </c>
    </row>
    <row r="261" spans="11:11" x14ac:dyDescent="0.2">
      <c r="K261" s="1" t="e">
        <f t="shared" si="10"/>
        <v>#VALUE!</v>
      </c>
    </row>
    <row r="262" spans="11:11" x14ac:dyDescent="0.2">
      <c r="K262" s="1" t="e">
        <f t="shared" si="10"/>
        <v>#VALUE!</v>
      </c>
    </row>
    <row r="263" spans="11:11" x14ac:dyDescent="0.2">
      <c r="K263" s="1" t="e">
        <f t="shared" si="10"/>
        <v>#VALUE!</v>
      </c>
    </row>
    <row r="264" spans="11:11" x14ac:dyDescent="0.2">
      <c r="K264" s="1" t="e">
        <f t="shared" si="10"/>
        <v>#VALUE!</v>
      </c>
    </row>
    <row r="265" spans="11:11" x14ac:dyDescent="0.2">
      <c r="K265" s="1" t="e">
        <f t="shared" si="10"/>
        <v>#VALUE!</v>
      </c>
    </row>
    <row r="266" spans="11:11" x14ac:dyDescent="0.2">
      <c r="K266" s="1" t="e">
        <f t="shared" si="10"/>
        <v>#VALUE!</v>
      </c>
    </row>
    <row r="267" spans="11:11" x14ac:dyDescent="0.2">
      <c r="K267" s="1" t="e">
        <f t="shared" si="10"/>
        <v>#VALUE!</v>
      </c>
    </row>
    <row r="268" spans="11:11" x14ac:dyDescent="0.2">
      <c r="K268" s="1" t="e">
        <f t="shared" si="10"/>
        <v>#VALUE!</v>
      </c>
    </row>
    <row r="269" spans="11:11" x14ac:dyDescent="0.2">
      <c r="K269" s="1" t="e">
        <f t="shared" si="10"/>
        <v>#VALUE!</v>
      </c>
    </row>
    <row r="270" spans="11:11" x14ac:dyDescent="0.2">
      <c r="K270" s="1" t="e">
        <f t="shared" si="10"/>
        <v>#VALUE!</v>
      </c>
    </row>
    <row r="271" spans="11:11" x14ac:dyDescent="0.2">
      <c r="K271" s="1" t="e">
        <f t="shared" si="10"/>
        <v>#VALUE!</v>
      </c>
    </row>
    <row r="272" spans="11:11" x14ac:dyDescent="0.2">
      <c r="K272" s="1" t="e">
        <f t="shared" si="10"/>
        <v>#VALUE!</v>
      </c>
    </row>
    <row r="273" spans="11:11" x14ac:dyDescent="0.2">
      <c r="K273" s="1" t="e">
        <f t="shared" si="10"/>
        <v>#VALUE!</v>
      </c>
    </row>
    <row r="274" spans="11:11" x14ac:dyDescent="0.2">
      <c r="K274" s="1" t="e">
        <f t="shared" si="10"/>
        <v>#VALUE!</v>
      </c>
    </row>
    <row r="275" spans="11:11" x14ac:dyDescent="0.2">
      <c r="K275" s="1" t="e">
        <f t="shared" si="10"/>
        <v>#VALUE!</v>
      </c>
    </row>
    <row r="276" spans="11:11" x14ac:dyDescent="0.2">
      <c r="K276" s="1" t="e">
        <f t="shared" si="10"/>
        <v>#VALUE!</v>
      </c>
    </row>
    <row r="277" spans="11:11" x14ac:dyDescent="0.2">
      <c r="K277" s="1" t="e">
        <f t="shared" si="10"/>
        <v>#VALUE!</v>
      </c>
    </row>
    <row r="278" spans="11:11" x14ac:dyDescent="0.2">
      <c r="K278" s="1" t="e">
        <f t="shared" si="10"/>
        <v>#VALUE!</v>
      </c>
    </row>
    <row r="279" spans="11:11" x14ac:dyDescent="0.2">
      <c r="K279" s="1" t="e">
        <f t="shared" si="10"/>
        <v>#VALUE!</v>
      </c>
    </row>
    <row r="280" spans="11:11" x14ac:dyDescent="0.2">
      <c r="K280" s="1" t="e">
        <f t="shared" si="10"/>
        <v>#VALUE!</v>
      </c>
    </row>
    <row r="281" spans="11:11" x14ac:dyDescent="0.2">
      <c r="K281" s="1" t="e">
        <f t="shared" si="10"/>
        <v>#VALUE!</v>
      </c>
    </row>
    <row r="282" spans="11:11" x14ac:dyDescent="0.2">
      <c r="K282" s="1" t="e">
        <f t="shared" si="10"/>
        <v>#VALUE!</v>
      </c>
    </row>
    <row r="283" spans="11:11" x14ac:dyDescent="0.2">
      <c r="K283" s="1" t="e">
        <f t="shared" si="10"/>
        <v>#VALUE!</v>
      </c>
    </row>
    <row r="284" spans="11:11" x14ac:dyDescent="0.2">
      <c r="K284" s="1" t="e">
        <f t="shared" si="10"/>
        <v>#VALUE!</v>
      </c>
    </row>
    <row r="285" spans="11:11" x14ac:dyDescent="0.2">
      <c r="K285" s="1" t="e">
        <f t="shared" si="10"/>
        <v>#VALUE!</v>
      </c>
    </row>
    <row r="286" spans="11:11" x14ac:dyDescent="0.2">
      <c r="K286" s="1" t="e">
        <f t="shared" si="10"/>
        <v>#VALUE!</v>
      </c>
    </row>
    <row r="287" spans="11:11" x14ac:dyDescent="0.2">
      <c r="K287" s="1" t="e">
        <f t="shared" si="10"/>
        <v>#VALUE!</v>
      </c>
    </row>
    <row r="288" spans="11:11" x14ac:dyDescent="0.2">
      <c r="K288" s="1" t="e">
        <f t="shared" si="10"/>
        <v>#VALUE!</v>
      </c>
    </row>
    <row r="289" spans="11:11" x14ac:dyDescent="0.2">
      <c r="K289" s="1" t="e">
        <f t="shared" si="10"/>
        <v>#VALUE!</v>
      </c>
    </row>
    <row r="290" spans="11:11" x14ac:dyDescent="0.2">
      <c r="K290" s="1" t="e">
        <f t="shared" si="10"/>
        <v>#VALUE!</v>
      </c>
    </row>
    <row r="291" spans="11:11" x14ac:dyDescent="0.2">
      <c r="K291" s="1" t="e">
        <f t="shared" ref="K291:K303" si="11">MID(A291, 9, FIND("/", A291)-9) &amp; " " &amp; B291</f>
        <v>#VALUE!</v>
      </c>
    </row>
    <row r="292" spans="11:11" x14ac:dyDescent="0.2">
      <c r="K292" s="1" t="e">
        <f t="shared" si="11"/>
        <v>#VALUE!</v>
      </c>
    </row>
    <row r="293" spans="11:11" x14ac:dyDescent="0.2">
      <c r="K293" s="1" t="e">
        <f t="shared" si="11"/>
        <v>#VALUE!</v>
      </c>
    </row>
    <row r="294" spans="11:11" x14ac:dyDescent="0.2">
      <c r="K294" s="1" t="e">
        <f t="shared" si="11"/>
        <v>#VALUE!</v>
      </c>
    </row>
    <row r="295" spans="11:11" x14ac:dyDescent="0.2">
      <c r="K295" s="1" t="e">
        <f t="shared" si="11"/>
        <v>#VALUE!</v>
      </c>
    </row>
    <row r="296" spans="11:11" x14ac:dyDescent="0.2">
      <c r="K296" s="1" t="e">
        <f t="shared" si="11"/>
        <v>#VALUE!</v>
      </c>
    </row>
    <row r="297" spans="11:11" x14ac:dyDescent="0.2">
      <c r="K297" s="1" t="e">
        <f t="shared" si="11"/>
        <v>#VALUE!</v>
      </c>
    </row>
    <row r="298" spans="11:11" x14ac:dyDescent="0.2">
      <c r="K298" s="1" t="e">
        <f t="shared" si="11"/>
        <v>#VALUE!</v>
      </c>
    </row>
    <row r="299" spans="11:11" x14ac:dyDescent="0.2">
      <c r="K299" s="1" t="e">
        <f t="shared" si="11"/>
        <v>#VALUE!</v>
      </c>
    </row>
    <row r="300" spans="11:11" x14ac:dyDescent="0.2">
      <c r="K300" s="1" t="e">
        <f t="shared" si="11"/>
        <v>#VALUE!</v>
      </c>
    </row>
    <row r="301" spans="11:11" x14ac:dyDescent="0.2">
      <c r="K301" s="1" t="e">
        <f t="shared" si="11"/>
        <v>#VALUE!</v>
      </c>
    </row>
    <row r="302" spans="11:11" x14ac:dyDescent="0.2">
      <c r="K302" s="1" t="e">
        <f t="shared" si="11"/>
        <v>#VALUE!</v>
      </c>
    </row>
    <row r="303" spans="11:11" x14ac:dyDescent="0.2">
      <c r="K303" s="1" t="e">
        <f t="shared" si="11"/>
        <v>#VALUE!</v>
      </c>
    </row>
  </sheetData>
  <sortState xmlns:xlrd2="http://schemas.microsoft.com/office/spreadsheetml/2017/richdata2" ref="A3:A14">
    <sortCondition descending="1" ref="A3:A14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B75D-8D14-2741-99EE-7241201F7019}">
  <dimension ref="A1:AE74"/>
  <sheetViews>
    <sheetView workbookViewId="0"/>
  </sheetViews>
  <sheetFormatPr baseColWidth="10" defaultRowHeight="16" x14ac:dyDescent="0.2"/>
  <sheetData>
    <row r="1" spans="17:25" x14ac:dyDescent="0.2">
      <c r="R1" t="s">
        <v>3</v>
      </c>
      <c r="S1">
        <f t="shared" ref="S1:Y1" si="0">VALUE(RIGHT(O62, 4))</f>
        <v>2020</v>
      </c>
      <c r="T1">
        <f t="shared" si="0"/>
        <v>2023</v>
      </c>
      <c r="U1">
        <f t="shared" si="0"/>
        <v>2025</v>
      </c>
      <c r="V1">
        <f t="shared" si="0"/>
        <v>2030</v>
      </c>
      <c r="W1">
        <f t="shared" si="0"/>
        <v>2035</v>
      </c>
      <c r="X1">
        <f t="shared" si="0"/>
        <v>2040</v>
      </c>
      <c r="Y1">
        <f t="shared" si="0"/>
        <v>2045</v>
      </c>
    </row>
    <row r="2" spans="17:25" x14ac:dyDescent="0.2">
      <c r="R2" t="s">
        <v>2</v>
      </c>
      <c r="S2" s="4">
        <v>0.3</v>
      </c>
      <c r="T2" s="4">
        <v>0.3</v>
      </c>
      <c r="U2" s="4">
        <v>0.3</v>
      </c>
      <c r="V2" s="4">
        <v>0.4</v>
      </c>
      <c r="W2" s="4">
        <v>0.4</v>
      </c>
      <c r="X2" s="4">
        <v>0.7</v>
      </c>
      <c r="Y2" s="4">
        <v>1</v>
      </c>
    </row>
    <row r="3" spans="17:25" x14ac:dyDescent="0.2">
      <c r="Q3" t="s">
        <v>133</v>
      </c>
      <c r="R3" t="str">
        <f>VALUE(LEFT(Q3, 3)) &amp; "% B / " &amp; VALUE(MID(Q3, 5, 3)) &amp; "% C"&amp;CHAR(13) &amp; IF(LEN(Q3)&gt;=9, MID(Q3, 9, 3)&amp;" MW wind", "150 MW wind")</f>
        <v>2% B / 1% C_x000D_123 MW wind</v>
      </c>
      <c r="S3" cm="1">
        <f t="array" aca="1" ref="S3:Y3" ca="1">OFFSET($O$62:$U$62, MATCH(Q3, $B$62:$B$143, 0)-1, 0)</f>
        <v>0.30000000000000199</v>
      </c>
      <c r="T3">
        <f ca="1"/>
        <v>0.36992562037076698</v>
      </c>
      <c r="U3">
        <f ca="1"/>
        <v>0.46271486463590999</v>
      </c>
      <c r="V3">
        <f ca="1"/>
        <v>0.61704151410683705</v>
      </c>
      <c r="W3">
        <f ca="1"/>
        <v>0.72869038714558698</v>
      </c>
      <c r="X3">
        <f ca="1"/>
        <v>0.81623802450180705</v>
      </c>
      <c r="Y3">
        <f ca="1"/>
        <v>0.999999999999997</v>
      </c>
    </row>
    <row r="4" spans="17:25" x14ac:dyDescent="0.2">
      <c r="Q4" t="s">
        <v>90</v>
      </c>
      <c r="R4" t="str">
        <f t="shared" ref="R4:R6" si="1">VALUE(LEFT(Q4, 3)) &amp; "% B / " &amp; VALUE(MID(Q4, 5, 3)) &amp; "% C"&amp;CHAR(13) &amp; IF(LEN(Q4)&gt;=9, MID(Q4, 9, 3)&amp;" MW wind", "150 MW wind")</f>
        <v>2% B / 1% C_x000D_150 MW wind</v>
      </c>
      <c r="S4" cm="1">
        <f t="array" aca="1" ref="S4:Y4" ca="1">OFFSET($O$62:$U$62, MATCH(Q4, $B$62:$B$143, 0)-1, 0)</f>
        <v>0.30000000000000199</v>
      </c>
      <c r="T4">
        <f ca="1"/>
        <v>0.36973787634719602</v>
      </c>
      <c r="U4">
        <f ca="1"/>
        <v>0.46311740464722301</v>
      </c>
      <c r="V4">
        <f ca="1"/>
        <v>0.69054785344009895</v>
      </c>
      <c r="W4">
        <f ca="1"/>
        <v>0.75893093362340003</v>
      </c>
      <c r="X4">
        <f ca="1"/>
        <v>0.825911441989432</v>
      </c>
      <c r="Y4">
        <f ca="1"/>
        <v>0.999999999999996</v>
      </c>
    </row>
    <row r="5" spans="17:25" x14ac:dyDescent="0.2">
      <c r="Q5" t="s">
        <v>121</v>
      </c>
      <c r="R5" t="str">
        <f t="shared" si="1"/>
        <v>10% B / 10% C_x000D_150 MW wind</v>
      </c>
      <c r="S5" cm="1">
        <f t="array" aca="1" ref="S5:Y5" ca="1">OFFSET($O$62:$U$62, MATCH(Q5, $B$62:$B$143, 0)-1, 0)</f>
        <v>0.30000000000000199</v>
      </c>
      <c r="T5">
        <f ca="1"/>
        <v>0.370756333688193</v>
      </c>
      <c r="U5">
        <f ca="1"/>
        <v>0.46509495467209799</v>
      </c>
      <c r="V5">
        <f ca="1"/>
        <v>0.70614719520062397</v>
      </c>
      <c r="W5">
        <f ca="1"/>
        <v>0.76881759069952005</v>
      </c>
      <c r="X5">
        <f ca="1"/>
        <v>0.82564899424342697</v>
      </c>
      <c r="Y5">
        <f ca="1"/>
        <v>0.999999999999996</v>
      </c>
    </row>
    <row r="6" spans="17:25" x14ac:dyDescent="0.2">
      <c r="Q6" t="s">
        <v>86</v>
      </c>
      <c r="R6" t="str">
        <f t="shared" si="1"/>
        <v>100% B / 100% C_x000D_150 MW wind</v>
      </c>
      <c r="S6" cm="1">
        <f t="array" aca="1" ref="S6:Y6" ca="1">OFFSET($O$62:$U$62, MATCH(Q6, $B$62:$B$143, 0)-1, 0)</f>
        <v>0.30000000000000199</v>
      </c>
      <c r="T6">
        <f ca="1"/>
        <v>0.370667487827325</v>
      </c>
      <c r="U6">
        <f ca="1"/>
        <v>0.46502446391831498</v>
      </c>
      <c r="V6">
        <f ca="1"/>
        <v>0.70747106426611195</v>
      </c>
      <c r="W6">
        <f ca="1"/>
        <v>0.77525852159903397</v>
      </c>
      <c r="X6">
        <f ca="1"/>
        <v>0.80504254521659202</v>
      </c>
      <c r="Y6">
        <f ca="1"/>
        <v>0.999999999999998</v>
      </c>
    </row>
    <row r="8" spans="17:25" x14ac:dyDescent="0.2">
      <c r="Q8" t="s">
        <v>137</v>
      </c>
      <c r="R8" t="str">
        <f t="shared" ref="R8:R11" si="2">VALUE(LEFT(Q8, 3)) &amp; "% B / " &amp; VALUE(MID(Q8, 5, 3)) &amp; "% C"&amp;CHAR(13) &amp; IF(LEN(Q8)&gt;=9, MID(Q8, 9, 3)&amp;" MW wind", "150 MW wind")</f>
        <v>2% B / 1% C_x000D_123 MW wind</v>
      </c>
      <c r="S8" cm="1">
        <f t="array" aca="1" ref="S8:Y8" ca="1">OFFSET($O$62:$U$62, MATCH(Q8, $B$62:$B$143, 0)-1, 0)</f>
        <v>0.30000000000000199</v>
      </c>
      <c r="T8">
        <f ca="1"/>
        <v>0.36786358737567898</v>
      </c>
      <c r="U8">
        <f ca="1"/>
        <v>0.460574640818258</v>
      </c>
      <c r="V8">
        <f ca="1"/>
        <v>0.66025904047263495</v>
      </c>
      <c r="W8">
        <f ca="1"/>
        <v>0.69768113023979506</v>
      </c>
      <c r="X8">
        <f ca="1"/>
        <v>0.79159492510693696</v>
      </c>
      <c r="Y8">
        <f ca="1"/>
        <v>0.999999999999996</v>
      </c>
    </row>
    <row r="9" spans="17:25" x14ac:dyDescent="0.2">
      <c r="Q9" t="str">
        <f>Q3&amp;"_low_slope"</f>
        <v>002_001_123_low_slope</v>
      </c>
      <c r="R9" t="str">
        <f t="shared" si="2"/>
        <v>2% B / 1% C_x000D_123 MW wind</v>
      </c>
      <c r="S9" cm="1">
        <f t="array" aca="1" ref="S9:Y9" ca="1">OFFSET($O$62:$U$62, MATCH(Q9, $B$62:$B$143, 0)-1, 0)</f>
        <v>0.30000000000000199</v>
      </c>
      <c r="T9">
        <f ca="1"/>
        <v>0.36786358737567898</v>
      </c>
      <c r="U9">
        <f ca="1"/>
        <v>0.460574640818258</v>
      </c>
      <c r="V9">
        <f ca="1"/>
        <v>0.66025904047263495</v>
      </c>
      <c r="W9">
        <f ca="1"/>
        <v>0.69768113023979506</v>
      </c>
      <c r="X9">
        <f ca="1"/>
        <v>0.79159492510693696</v>
      </c>
      <c r="Y9">
        <f ca="1"/>
        <v>0.999999999999996</v>
      </c>
    </row>
    <row r="10" spans="17:25" x14ac:dyDescent="0.2">
      <c r="Q10" t="str">
        <f>Q5&amp;"_low_slope"</f>
        <v>010_010_low_slope</v>
      </c>
      <c r="R10" t="str">
        <f t="shared" si="2"/>
        <v>10% B / 10% C_x000D_low MW wind</v>
      </c>
      <c r="S10" cm="1">
        <f t="array" aca="1" ref="S10:Y10" ca="1">OFFSET($O$62:$U$62, MATCH(Q10, $B$62:$B$143, 0)-1, 0)</f>
        <v>0.30000000000000199</v>
      </c>
      <c r="T10">
        <f ca="1"/>
        <v>0.368820513468053</v>
      </c>
      <c r="U10">
        <f ca="1"/>
        <v>0.46267641186038899</v>
      </c>
      <c r="V10">
        <f ca="1"/>
        <v>0.63163736582697305</v>
      </c>
      <c r="W10">
        <f ca="1"/>
        <v>0.69217827366491702</v>
      </c>
      <c r="X10">
        <f ca="1"/>
        <v>0.80272921216571103</v>
      </c>
      <c r="Y10">
        <f ca="1"/>
        <v>0.999999999999998</v>
      </c>
    </row>
    <row r="11" spans="17:25" x14ac:dyDescent="0.2">
      <c r="Q11" t="str">
        <f>Q6&amp;"_low_slope"</f>
        <v>100_100_low_slope</v>
      </c>
      <c r="R11" t="str">
        <f t="shared" si="2"/>
        <v>100% B / 100% C_x000D_low MW wind</v>
      </c>
      <c r="S11" cm="1">
        <f t="array" aca="1" ref="S11:Y11" ca="1">OFFSET($O$62:$U$62, MATCH(Q11, $B$62:$B$143, 0)-1, 0)</f>
        <v>0.30000000000000199</v>
      </c>
      <c r="T11">
        <f ca="1"/>
        <v>0.36886055566438303</v>
      </c>
      <c r="U11">
        <f ca="1"/>
        <v>0.46314811435224801</v>
      </c>
      <c r="V11">
        <f ca="1"/>
        <v>0.70729860642200804</v>
      </c>
      <c r="W11">
        <f ca="1"/>
        <v>0.77781665696260704</v>
      </c>
      <c r="X11">
        <f ca="1"/>
        <v>0.80423108712550895</v>
      </c>
      <c r="Y11">
        <f ca="1"/>
        <v>0.999999999999998</v>
      </c>
    </row>
    <row r="53" spans="1:31" x14ac:dyDescent="0.2">
      <c r="A53" t="s">
        <v>117</v>
      </c>
    </row>
    <row r="54" spans="1:31" x14ac:dyDescent="0.2">
      <c r="A54" t="s">
        <v>129</v>
      </c>
    </row>
    <row r="55" spans="1:31" x14ac:dyDescent="0.2">
      <c r="A55" t="s">
        <v>118</v>
      </c>
    </row>
    <row r="58" spans="1:31" x14ac:dyDescent="0.2">
      <c r="B58" t="s">
        <v>136</v>
      </c>
    </row>
    <row r="59" spans="1:31" x14ac:dyDescent="0.2">
      <c r="B59" t="s">
        <v>135</v>
      </c>
    </row>
    <row r="62" spans="1:31" x14ac:dyDescent="0.2">
      <c r="A62" t="s">
        <v>88</v>
      </c>
      <c r="B62" s="2" t="s">
        <v>56</v>
      </c>
      <c r="C62" t="s">
        <v>57</v>
      </c>
      <c r="D62" t="s">
        <v>58</v>
      </c>
      <c r="E62" t="s">
        <v>59</v>
      </c>
      <c r="F62" t="s">
        <v>60</v>
      </c>
      <c r="G62" t="s">
        <v>61</v>
      </c>
      <c r="H62" t="s">
        <v>62</v>
      </c>
      <c r="I62" t="s">
        <v>63</v>
      </c>
      <c r="J62" t="s">
        <v>64</v>
      </c>
      <c r="K62" t="s">
        <v>65</v>
      </c>
      <c r="L62" t="s">
        <v>66</v>
      </c>
      <c r="M62" t="s">
        <v>67</v>
      </c>
      <c r="N62" t="s">
        <v>68</v>
      </c>
      <c r="O62" t="s">
        <v>69</v>
      </c>
      <c r="P62" t="s">
        <v>70</v>
      </c>
      <c r="Q62" t="s">
        <v>71</v>
      </c>
      <c r="R62" t="s">
        <v>72</v>
      </c>
      <c r="S62" t="s">
        <v>73</v>
      </c>
      <c r="T62" t="s">
        <v>74</v>
      </c>
      <c r="U62" t="s">
        <v>75</v>
      </c>
      <c r="V62" t="s">
        <v>76</v>
      </c>
      <c r="W62" t="s">
        <v>77</v>
      </c>
      <c r="X62" t="s">
        <v>78</v>
      </c>
      <c r="Y62" t="s">
        <v>79</v>
      </c>
      <c r="Z62" t="s">
        <v>80</v>
      </c>
      <c r="AA62" t="s">
        <v>81</v>
      </c>
      <c r="AB62" t="s">
        <v>82</v>
      </c>
      <c r="AC62" t="s">
        <v>83</v>
      </c>
      <c r="AD62" t="s">
        <v>84</v>
      </c>
      <c r="AE62" t="s">
        <v>85</v>
      </c>
    </row>
    <row r="63" spans="1:31" x14ac:dyDescent="0.2">
      <c r="A63" t="str">
        <f>SUBSTITUTE(SUBSTITUTE(VALUE(LEFT(B63,3))&amp;"% B"&amp;CHAR(13)&amp;VALUE(MID(B63,5,3))&amp;"% C","2% B","1.8% B"),"1% C","1.1% C") &amp; IF(ISERROR(FIND("123", B63)), "", CHAR(13) &amp; "no new wind")</f>
        <v>100% B_x000D_100% C</v>
      </c>
      <c r="B63" t="s">
        <v>86</v>
      </c>
      <c r="C63">
        <v>0.1</v>
      </c>
      <c r="D63">
        <v>26190510910.506199</v>
      </c>
      <c r="E63">
        <v>0.13797868876639599</v>
      </c>
      <c r="F63">
        <v>0.149619202974446</v>
      </c>
      <c r="G63">
        <v>0.15524347762137</v>
      </c>
      <c r="H63">
        <v>0.152677763045485</v>
      </c>
      <c r="I63">
        <v>0.14175770820828701</v>
      </c>
      <c r="J63">
        <v>0.14074270044244599</v>
      </c>
      <c r="K63">
        <v>0.13488582742982699</v>
      </c>
      <c r="L63">
        <v>0.1178043639207</v>
      </c>
      <c r="M63">
        <v>0.104935544482265</v>
      </c>
      <c r="N63">
        <v>0.74872652884296997</v>
      </c>
      <c r="O63">
        <v>0.30000000000000199</v>
      </c>
      <c r="P63">
        <v>0.370667487827325</v>
      </c>
      <c r="Q63">
        <v>0.46502446391831498</v>
      </c>
      <c r="R63">
        <v>0.70747106426611195</v>
      </c>
      <c r="S63">
        <v>0.77525852159903397</v>
      </c>
      <c r="T63">
        <v>0.80504254521659202</v>
      </c>
      <c r="U63">
        <v>0.999999999999998</v>
      </c>
      <c r="V63">
        <v>0.999999999999996</v>
      </c>
      <c r="W63">
        <v>1.3991941126010999E-2</v>
      </c>
      <c r="X63">
        <v>2.84196763502901E-2</v>
      </c>
      <c r="Y63" s="3">
        <v>9.8721310704894097E-5</v>
      </c>
      <c r="Z63" s="3">
        <v>0</v>
      </c>
      <c r="AA63" s="3">
        <v>9.9730164156972004E-6</v>
      </c>
      <c r="AB63" s="3">
        <v>1.3238358361258599E-4</v>
      </c>
      <c r="AC63" s="3">
        <v>1.15928359699545E-4</v>
      </c>
      <c r="AD63">
        <v>4.0306572716957902E-2</v>
      </c>
      <c r="AE63">
        <v>3.2535222387804603E-2</v>
      </c>
    </row>
    <row r="64" spans="1:31" x14ac:dyDescent="0.2">
      <c r="A64" t="str">
        <f t="shared" ref="A64:A66" si="3">SUBSTITUTE(SUBSTITUTE(VALUE(LEFT(B64,3))&amp;"% B"&amp;CHAR(13)&amp;VALUE(MID(B64,5,3))&amp;"% C","2% B","1.8% B"),"1% C","1.1% C") &amp; IF(ISERROR(FIND("123", B64)), "", CHAR(13) &amp; "no new wind")</f>
        <v>10% B_x000D_10% C</v>
      </c>
      <c r="B64" t="s">
        <v>121</v>
      </c>
      <c r="C64">
        <v>0.1</v>
      </c>
      <c r="D64">
        <v>26334062791.400501</v>
      </c>
      <c r="E64">
        <v>0.13873495886602899</v>
      </c>
      <c r="F64">
        <v>0.149592927653694</v>
      </c>
      <c r="G64">
        <v>0.15526770892445399</v>
      </c>
      <c r="H64">
        <v>0.15239193404062901</v>
      </c>
      <c r="I64">
        <v>0.141952197579055</v>
      </c>
      <c r="J64">
        <v>0.14107053260326699</v>
      </c>
      <c r="K64">
        <v>0.134378139286781</v>
      </c>
      <c r="L64">
        <v>0.12011078039185701</v>
      </c>
      <c r="M64">
        <v>0.109998311488057</v>
      </c>
      <c r="N64">
        <v>0.75005014810107196</v>
      </c>
      <c r="O64">
        <v>0.30000000000000199</v>
      </c>
      <c r="P64">
        <v>0.370756333688193</v>
      </c>
      <c r="Q64">
        <v>0.46509495467209799</v>
      </c>
      <c r="R64">
        <v>0.70614719520062397</v>
      </c>
      <c r="S64">
        <v>0.76881759069952005</v>
      </c>
      <c r="T64">
        <v>0.82564899424342697</v>
      </c>
      <c r="U64">
        <v>0.999999999999996</v>
      </c>
      <c r="V64">
        <v>0.999999999999995</v>
      </c>
      <c r="W64">
        <v>2.3336077453041299E-2</v>
      </c>
      <c r="X64">
        <v>2.8435484540203799E-2</v>
      </c>
      <c r="Y64" s="3">
        <v>0</v>
      </c>
      <c r="Z64" s="3">
        <v>0</v>
      </c>
      <c r="AA64" s="3">
        <v>8.1076995353249307E-5</v>
      </c>
      <c r="AB64" s="3">
        <v>1.04669768594304E-4</v>
      </c>
      <c r="AC64" s="3">
        <v>1.1928107913488599E-4</v>
      </c>
      <c r="AD64">
        <v>5.8083922854751502E-2</v>
      </c>
      <c r="AE64">
        <v>7.1821036293193793E-2</v>
      </c>
    </row>
    <row r="65" spans="1:31" x14ac:dyDescent="0.2">
      <c r="A65" t="str">
        <f t="shared" si="3"/>
        <v>1.8% B_x000D_1.1% C</v>
      </c>
      <c r="B65" t="s">
        <v>90</v>
      </c>
      <c r="C65">
        <v>0.1</v>
      </c>
      <c r="D65">
        <v>26559329495.778301</v>
      </c>
      <c r="E65">
        <v>0.13992172473703399</v>
      </c>
      <c r="F65">
        <v>0.14957047721582301</v>
      </c>
      <c r="G65">
        <v>0.15532306829925699</v>
      </c>
      <c r="H65">
        <v>0.15265441700632501</v>
      </c>
      <c r="I65">
        <v>0.142648692571853</v>
      </c>
      <c r="J65">
        <v>0.14170538696106399</v>
      </c>
      <c r="K65">
        <v>0.13516486923416701</v>
      </c>
      <c r="L65">
        <v>0.123965916500772</v>
      </c>
      <c r="M65">
        <v>0.113877686014187</v>
      </c>
      <c r="N65">
        <v>0.74563934987119296</v>
      </c>
      <c r="O65">
        <v>0.30000000000000199</v>
      </c>
      <c r="P65">
        <v>0.36973787634719602</v>
      </c>
      <c r="Q65">
        <v>0.46311740464722301</v>
      </c>
      <c r="R65">
        <v>0.69054785344009895</v>
      </c>
      <c r="S65">
        <v>0.75893093362340003</v>
      </c>
      <c r="T65">
        <v>0.825911441989432</v>
      </c>
      <c r="U65">
        <v>0.999999999999996</v>
      </c>
      <c r="V65">
        <v>0.999999999999996</v>
      </c>
      <c r="W65">
        <v>2.7108446250236201E-2</v>
      </c>
      <c r="X65">
        <v>2.8408883449047701E-2</v>
      </c>
      <c r="Y65" s="3">
        <v>9.5564388752999107E-5</v>
      </c>
      <c r="Z65" s="3">
        <v>-1.9915126211502401E-16</v>
      </c>
      <c r="AA65" s="3">
        <v>0</v>
      </c>
      <c r="AB65" s="3">
        <v>4.9029311953715398E-4</v>
      </c>
      <c r="AC65" s="3">
        <v>9.24315235689258E-5</v>
      </c>
      <c r="AD65">
        <v>8.5936566374894705E-2</v>
      </c>
      <c r="AE65">
        <v>6.8536283865142406E-2</v>
      </c>
    </row>
    <row r="66" spans="1:31" x14ac:dyDescent="0.2">
      <c r="A66" t="str">
        <f t="shared" si="3"/>
        <v>1.8% B_x000D_1.1% C_x000D_no new wind</v>
      </c>
      <c r="B66" t="s">
        <v>133</v>
      </c>
      <c r="C66">
        <v>0.1</v>
      </c>
      <c r="D66">
        <v>26577871176.596001</v>
      </c>
      <c r="E66">
        <v>0.14001940732197901</v>
      </c>
      <c r="F66">
        <v>0.14956315225712299</v>
      </c>
      <c r="G66">
        <v>0.15541172777255799</v>
      </c>
      <c r="H66">
        <v>0.15023049302115399</v>
      </c>
      <c r="I66">
        <v>0.14361831813550899</v>
      </c>
      <c r="J66">
        <v>0.14334673986008001</v>
      </c>
      <c r="K66">
        <v>0.13680218950860701</v>
      </c>
      <c r="L66">
        <v>0.12418163110228</v>
      </c>
      <c r="M66">
        <v>0.112992716277209</v>
      </c>
      <c r="N66">
        <v>0.73008889709676295</v>
      </c>
      <c r="O66">
        <v>0.30000000000000199</v>
      </c>
      <c r="P66">
        <v>0.36992562037076698</v>
      </c>
      <c r="Q66">
        <v>0.46271486463590999</v>
      </c>
      <c r="R66">
        <v>0.61704151410683705</v>
      </c>
      <c r="S66">
        <v>0.72869038714558698</v>
      </c>
      <c r="T66">
        <v>0.81623802450180705</v>
      </c>
      <c r="U66">
        <v>0.999999999999997</v>
      </c>
      <c r="V66">
        <v>0.999999999999996</v>
      </c>
      <c r="W66">
        <v>2.8787172344502499E-2</v>
      </c>
      <c r="X66">
        <v>2.8440453750286698E-2</v>
      </c>
      <c r="Y66">
        <v>0</v>
      </c>
      <c r="Z66">
        <v>0</v>
      </c>
      <c r="AA66">
        <v>0</v>
      </c>
      <c r="AB66">
        <v>0</v>
      </c>
      <c r="AC66" s="3">
        <v>5.6602293646973197E-5</v>
      </c>
      <c r="AD66">
        <v>8.0106742560208499E-2</v>
      </c>
      <c r="AE66">
        <v>8.43194346748386E-2</v>
      </c>
    </row>
    <row r="67" spans="1:31" x14ac:dyDescent="0.2">
      <c r="Y67" s="3"/>
      <c r="Z67" s="3"/>
      <c r="AB67" s="3"/>
      <c r="AC67" s="3"/>
    </row>
    <row r="69" spans="1:31" x14ac:dyDescent="0.2">
      <c r="B69" s="2" t="s">
        <v>56</v>
      </c>
      <c r="C69" t="s">
        <v>57</v>
      </c>
      <c r="D69" t="s">
        <v>58</v>
      </c>
      <c r="E69" t="s">
        <v>59</v>
      </c>
      <c r="F69" t="s">
        <v>60</v>
      </c>
      <c r="G69" t="s">
        <v>61</v>
      </c>
      <c r="H69" t="s">
        <v>62</v>
      </c>
      <c r="I69" t="s">
        <v>63</v>
      </c>
      <c r="J69" t="s">
        <v>64</v>
      </c>
      <c r="K69" t="s">
        <v>65</v>
      </c>
      <c r="L69" t="s">
        <v>66</v>
      </c>
      <c r="M69" t="s">
        <v>67</v>
      </c>
      <c r="N69" t="s">
        <v>68</v>
      </c>
      <c r="O69" t="s">
        <v>69</v>
      </c>
      <c r="P69" t="s">
        <v>70</v>
      </c>
      <c r="Q69" t="s">
        <v>71</v>
      </c>
      <c r="R69" t="s">
        <v>72</v>
      </c>
      <c r="S69" t="s">
        <v>73</v>
      </c>
      <c r="T69" t="s">
        <v>74</v>
      </c>
      <c r="U69" t="s">
        <v>75</v>
      </c>
      <c r="V69" t="s">
        <v>76</v>
      </c>
      <c r="W69" t="s">
        <v>77</v>
      </c>
      <c r="X69" t="s">
        <v>78</v>
      </c>
      <c r="Y69" s="3" t="s">
        <v>79</v>
      </c>
      <c r="Z69" s="3" t="s">
        <v>80</v>
      </c>
      <c r="AA69" t="s">
        <v>81</v>
      </c>
      <c r="AB69" s="3" t="s">
        <v>82</v>
      </c>
      <c r="AC69" s="3" t="s">
        <v>83</v>
      </c>
      <c r="AD69" t="s">
        <v>84</v>
      </c>
      <c r="AE69" t="s">
        <v>85</v>
      </c>
    </row>
    <row r="70" spans="1:31" x14ac:dyDescent="0.2">
      <c r="A70" t="str">
        <f>SUBSTITUTE(SUBSTITUTE(VALUE(LEFT(B70,3))&amp;"% B"&amp;CHAR(13)&amp;VALUE(MID(B70,5,3))&amp;"% C","2% B","1.8% B"),"1% C","1.1% C") &amp; IF(ISERROR(FIND("123", B70)), "", CHAR(13) &amp; "no new wind")</f>
        <v>100% B_x000D_100% C</v>
      </c>
      <c r="B70" t="s">
        <v>87</v>
      </c>
      <c r="C70">
        <v>0.1</v>
      </c>
      <c r="D70">
        <v>26241353377.078701</v>
      </c>
      <c r="E70">
        <v>0.138246540619126</v>
      </c>
      <c r="F70">
        <v>0.14968477439627501</v>
      </c>
      <c r="G70">
        <v>0.155210221910633</v>
      </c>
      <c r="H70">
        <v>0.15256490163085301</v>
      </c>
      <c r="I70">
        <v>0.14195268162279301</v>
      </c>
      <c r="J70">
        <v>0.14091873934440799</v>
      </c>
      <c r="K70">
        <v>0.13459885876963201</v>
      </c>
      <c r="L70">
        <v>0.11797322009083799</v>
      </c>
      <c r="M70">
        <v>0.107262840186218</v>
      </c>
      <c r="N70">
        <v>0.74836114984121704</v>
      </c>
      <c r="O70">
        <v>0.30000000000000199</v>
      </c>
      <c r="P70">
        <v>0.36886055566438303</v>
      </c>
      <c r="Q70">
        <v>0.46314811435224801</v>
      </c>
      <c r="R70">
        <v>0.70729860642200804</v>
      </c>
      <c r="S70">
        <v>0.77781665696260704</v>
      </c>
      <c r="T70">
        <v>0.80423108712550895</v>
      </c>
      <c r="U70">
        <v>0.999999999999998</v>
      </c>
      <c r="V70">
        <v>0.999999999999997</v>
      </c>
      <c r="W70">
        <v>1.39491529035237E-2</v>
      </c>
      <c r="X70">
        <v>3.0260603081811499E-2</v>
      </c>
      <c r="Y70" s="3">
        <v>0</v>
      </c>
      <c r="Z70" s="3">
        <v>0</v>
      </c>
      <c r="AA70">
        <v>0</v>
      </c>
      <c r="AB70" s="3">
        <v>5.9225110838343403E-5</v>
      </c>
      <c r="AC70" s="3">
        <v>0</v>
      </c>
      <c r="AD70">
        <v>3.7217834357043601E-2</v>
      </c>
      <c r="AE70">
        <v>3.4721116382321303E-2</v>
      </c>
    </row>
    <row r="71" spans="1:31" x14ac:dyDescent="0.2">
      <c r="A71" t="str">
        <f>SUBSTITUTE(SUBSTITUTE(VALUE(LEFT(B71,3))&amp;"% B"&amp;CHAR(13)&amp;VALUE(MID(B71,5,3))&amp;"% C","2% B","1.8% B"),"1% C","1.1% C")</f>
        <v>10% B_x000D_10% C</v>
      </c>
      <c r="B71" t="s">
        <v>124</v>
      </c>
      <c r="C71">
        <v>0.1</v>
      </c>
      <c r="D71">
        <v>26487682062.344898</v>
      </c>
      <c r="E71">
        <v>0.13954426669689099</v>
      </c>
      <c r="F71">
        <v>0.149620204530127</v>
      </c>
      <c r="G71">
        <v>0.15524151777022899</v>
      </c>
      <c r="H71">
        <v>0.14974819826559199</v>
      </c>
      <c r="I71">
        <v>0.142547987037871</v>
      </c>
      <c r="J71">
        <v>0.14222941427042701</v>
      </c>
      <c r="K71">
        <v>0.13560560212197301</v>
      </c>
      <c r="L71">
        <v>0.12394154844286399</v>
      </c>
      <c r="M71">
        <v>0.114022873883193</v>
      </c>
      <c r="N71">
        <v>0.72468570864118498</v>
      </c>
      <c r="O71">
        <v>0.30000000000000199</v>
      </c>
      <c r="P71">
        <v>0.368820513468053</v>
      </c>
      <c r="Q71">
        <v>0.46267641186038899</v>
      </c>
      <c r="R71">
        <v>0.63163736582697305</v>
      </c>
      <c r="S71">
        <v>0.69217827366491702</v>
      </c>
      <c r="T71">
        <v>0.80272921216571103</v>
      </c>
      <c r="U71">
        <v>0.999999999999998</v>
      </c>
      <c r="V71">
        <v>0.999999999999999</v>
      </c>
      <c r="W71">
        <v>2.9373252864121902E-2</v>
      </c>
      <c r="X71">
        <v>3.02792507225048E-2</v>
      </c>
      <c r="Y71" s="3">
        <v>0</v>
      </c>
      <c r="Z71">
        <v>0</v>
      </c>
      <c r="AA71" s="3">
        <v>2.4613468334713699E-5</v>
      </c>
      <c r="AB71" s="3">
        <v>1.04220955334374E-4</v>
      </c>
      <c r="AC71" s="3">
        <v>8.0827637251401906E-5</v>
      </c>
      <c r="AD71">
        <v>7.8810502353770698E-2</v>
      </c>
      <c r="AE71">
        <v>8.8461136287389497E-2</v>
      </c>
    </row>
    <row r="72" spans="1:31" x14ac:dyDescent="0.2">
      <c r="A72" t="str">
        <f t="shared" ref="A72:A73" si="4">SUBSTITUTE(SUBSTITUTE(VALUE(LEFT(B72,3))&amp;"% B"&amp;CHAR(13)&amp;VALUE(MID(B72,5,3))&amp;"% C","2% B","1.8% B"),"1% C","1.1% C")</f>
        <v>1.8% B_x000D_1.1% C</v>
      </c>
      <c r="B72" t="s">
        <v>89</v>
      </c>
      <c r="C72">
        <v>0.1</v>
      </c>
      <c r="D72">
        <v>26726482435.446301</v>
      </c>
      <c r="E72">
        <v>0.14080233159184699</v>
      </c>
      <c r="F72">
        <v>0.149709749552869</v>
      </c>
      <c r="G72">
        <v>0.15542273427116801</v>
      </c>
      <c r="H72">
        <v>0.15003045115862301</v>
      </c>
      <c r="I72">
        <v>0.142871422267416</v>
      </c>
      <c r="J72">
        <v>0.14291117903008199</v>
      </c>
      <c r="K72">
        <v>0.136233593226499</v>
      </c>
      <c r="L72">
        <v>0.12879431837729299</v>
      </c>
      <c r="M72">
        <v>0.117920213887635</v>
      </c>
      <c r="N72">
        <v>0.72929367965769298</v>
      </c>
      <c r="O72">
        <v>0.30000000000000199</v>
      </c>
      <c r="P72">
        <v>0.36683107731079001</v>
      </c>
      <c r="Q72">
        <v>0.46065361238091801</v>
      </c>
      <c r="R72">
        <v>0.66883109745146796</v>
      </c>
      <c r="S72">
        <v>0.704501746988345</v>
      </c>
      <c r="T72">
        <v>0.79395041387683496</v>
      </c>
      <c r="U72">
        <v>1</v>
      </c>
      <c r="V72">
        <v>1</v>
      </c>
      <c r="W72">
        <v>3.6128937839436201E-2</v>
      </c>
      <c r="X72">
        <v>3.0274792738383301E-2</v>
      </c>
      <c r="Y72" s="3">
        <v>0</v>
      </c>
      <c r="Z72" s="3">
        <v>0</v>
      </c>
      <c r="AA72" s="3">
        <v>0</v>
      </c>
      <c r="AB72" s="3">
        <v>4.77701894803829E-5</v>
      </c>
      <c r="AC72" s="3">
        <v>0</v>
      </c>
      <c r="AD72">
        <v>0.104981554730321</v>
      </c>
      <c r="AE72">
        <v>0.104952903129365</v>
      </c>
    </row>
    <row r="73" spans="1:31" x14ac:dyDescent="0.2">
      <c r="A73" t="str">
        <f t="shared" si="4"/>
        <v>1.8% B_x000D_1.1% C</v>
      </c>
      <c r="B73" t="s">
        <v>137</v>
      </c>
      <c r="C73">
        <v>0.1</v>
      </c>
      <c r="D73">
        <v>26776185874.533001</v>
      </c>
      <c r="E73">
        <v>0.14106418273999</v>
      </c>
      <c r="F73">
        <v>0.14963586052799699</v>
      </c>
      <c r="G73">
        <v>0.155315507230883</v>
      </c>
      <c r="H73">
        <v>0.15017311632505001</v>
      </c>
      <c r="I73">
        <v>0.143212580786551</v>
      </c>
      <c r="J73">
        <v>0.143402977567891</v>
      </c>
      <c r="K73">
        <v>0.13637325118511001</v>
      </c>
      <c r="L73">
        <v>0.129211308285784</v>
      </c>
      <c r="M73">
        <v>0.11857793402233401</v>
      </c>
      <c r="N73">
        <v>0.72683004730327805</v>
      </c>
      <c r="O73">
        <v>0.30000000000000199</v>
      </c>
      <c r="P73">
        <v>0.36786358737567898</v>
      </c>
      <c r="Q73">
        <v>0.460574640818258</v>
      </c>
      <c r="R73">
        <v>0.66025904047263495</v>
      </c>
      <c r="S73">
        <v>0.69768113023979506</v>
      </c>
      <c r="T73">
        <v>0.79159492510693696</v>
      </c>
      <c r="U73">
        <v>0.999999999999996</v>
      </c>
      <c r="V73">
        <v>0.999999999999998</v>
      </c>
      <c r="W73">
        <v>3.6685675537680797E-2</v>
      </c>
      <c r="X73">
        <v>3.0274733156052499E-2</v>
      </c>
      <c r="Y73" s="3">
        <v>5.1700872856618197E-5</v>
      </c>
      <c r="Z73" s="3">
        <v>1.6772409869582001E-5</v>
      </c>
      <c r="AA73" s="3">
        <v>5.0280826147765904E-16</v>
      </c>
      <c r="AB73" s="3">
        <v>2.6015963116932802E-16</v>
      </c>
      <c r="AC73">
        <v>0</v>
      </c>
      <c r="AD73">
        <v>0.105633580187737</v>
      </c>
      <c r="AE73">
        <v>0.10775603855452499</v>
      </c>
    </row>
    <row r="74" spans="1:31" x14ac:dyDescent="0.2">
      <c r="Y74" s="3"/>
      <c r="AB74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A8D3C-4149-9B47-883F-95B9605536F1}">
  <dimension ref="A1:AR52"/>
  <sheetViews>
    <sheetView tabSelected="1" workbookViewId="0">
      <selection activeCell="A2" sqref="A2"/>
    </sheetView>
  </sheetViews>
  <sheetFormatPr baseColWidth="10" defaultRowHeight="16" x14ac:dyDescent="0.2"/>
  <cols>
    <col min="1" max="1" width="15.83203125" customWidth="1"/>
    <col min="2" max="2" width="10.1640625" customWidth="1"/>
    <col min="3" max="44" width="10.83203125" style="5"/>
  </cols>
  <sheetData>
    <row r="1" spans="1:10" x14ac:dyDescent="0.2">
      <c r="A1" s="2" t="s">
        <v>116</v>
      </c>
    </row>
    <row r="3" spans="1:10" x14ac:dyDescent="0.2">
      <c r="A3" t="s">
        <v>130</v>
      </c>
    </row>
    <row r="4" spans="1:10" x14ac:dyDescent="0.2">
      <c r="A4" s="5"/>
      <c r="B4" s="5" t="s">
        <v>94</v>
      </c>
      <c r="C4" s="5" t="s">
        <v>93</v>
      </c>
      <c r="D4" s="5" t="s">
        <v>101</v>
      </c>
      <c r="E4" s="5" t="s">
        <v>95</v>
      </c>
      <c r="F4" s="5" t="s">
        <v>96</v>
      </c>
      <c r="G4" s="5" t="s">
        <v>97</v>
      </c>
      <c r="H4" s="5" t="s">
        <v>98</v>
      </c>
      <c r="I4" s="5" t="s">
        <v>100</v>
      </c>
      <c r="J4" s="5" t="s">
        <v>99</v>
      </c>
    </row>
    <row r="5" spans="1:10" x14ac:dyDescent="0.2">
      <c r="A5" t="str">
        <f>SUBSTITUTE(SUBSTITUTE(VALUE(MID(A40,9,3))&amp;"% B" &amp; CHAR(13) &amp; VALUE(MID(A40, 13, 3)) &amp; "% C", "2% B", "1.8% B"), "1% C", "1.1% C") &amp; IF(ISERROR(FIND("123", A40)), "", CHAR(13) &amp; "no new wind")</f>
        <v>100% B_x000D_100% C</v>
      </c>
      <c r="B5" s="11">
        <f t="shared" ref="B5:B6" si="0">SUM(C40:D40,K40:L40,Q40:AD40,AH40:AP40)</f>
        <v>972.92600000000004</v>
      </c>
      <c r="C5" s="11">
        <f t="shared" ref="C5:C6" si="1">E40+N40</f>
        <v>1235.439682092129</v>
      </c>
      <c r="D5" s="11">
        <f t="shared" ref="D5:D6" si="2">AQ40</f>
        <v>150</v>
      </c>
      <c r="E5" s="11">
        <f t="shared" ref="E5:E6" si="3">M40</f>
        <v>3504.3647716802502</v>
      </c>
      <c r="F5" s="11">
        <f t="shared" ref="F5:F6" si="4">P40+AG40</f>
        <v>1432.454999999999</v>
      </c>
      <c r="G5" s="11">
        <f t="shared" ref="G5:G6" si="5">AF40</f>
        <v>150</v>
      </c>
      <c r="H5" s="11">
        <f t="shared" ref="H5:H6" si="6">AE40</f>
        <v>0</v>
      </c>
      <c r="I5" s="11">
        <f t="shared" ref="I5:I6" si="7">F40+O40</f>
        <v>9009.2848976690511</v>
      </c>
      <c r="J5" s="11">
        <f t="shared" ref="J5:J6" si="8">SUM(C40:AR40)-SUM(B5:I5)</f>
        <v>0</v>
      </c>
    </row>
    <row r="6" spans="1:10" x14ac:dyDescent="0.2">
      <c r="A6" t="str">
        <f t="shared" ref="A6:A8" si="9">SUBSTITUTE(SUBSTITUTE(VALUE(MID(A41,9,3))&amp;"% B" &amp; CHAR(13) &amp; VALUE(MID(A41, 13, 3)) &amp; "% C", "2% B", "1.8% B"), "1% C", "1.1% C") &amp; IF(ISERROR(FIND("123", A41)), "", CHAR(13) &amp; "no new wind")</f>
        <v>10% B_x000D_10% C</v>
      </c>
      <c r="B6" s="11">
        <f t="shared" si="0"/>
        <v>972.92600000000004</v>
      </c>
      <c r="C6" s="11">
        <f t="shared" si="1"/>
        <v>1124.9528911269531</v>
      </c>
      <c r="D6" s="11">
        <f t="shared" si="2"/>
        <v>150</v>
      </c>
      <c r="E6" s="11">
        <f t="shared" si="3"/>
        <v>2916.61444049593</v>
      </c>
      <c r="F6" s="11">
        <f t="shared" si="4"/>
        <v>1432.4550000000002</v>
      </c>
      <c r="G6" s="11">
        <f t="shared" si="5"/>
        <v>150</v>
      </c>
      <c r="H6" s="11">
        <f t="shared" si="6"/>
        <v>200.62010375079299</v>
      </c>
      <c r="I6" s="11">
        <f t="shared" si="7"/>
        <v>7518.1803622011703</v>
      </c>
      <c r="J6" s="11">
        <f t="shared" si="8"/>
        <v>0</v>
      </c>
    </row>
    <row r="7" spans="1:10" x14ac:dyDescent="0.2">
      <c r="A7" t="str">
        <f t="shared" si="9"/>
        <v>1.8% B_x000D_1.1% C</v>
      </c>
      <c r="B7" s="11">
        <f t="shared" ref="B7:B8" si="10">SUM(C42:D42,K42:L42,Q42:AD42,AH42:AP42)</f>
        <v>972.92600000000004</v>
      </c>
      <c r="C7" s="11">
        <f t="shared" ref="C7:C8" si="11">E42+N42</f>
        <v>1034.7511912678729</v>
      </c>
      <c r="D7" s="11">
        <f t="shared" ref="D7:D8" si="12">AQ42</f>
        <v>150</v>
      </c>
      <c r="E7" s="11">
        <f t="shared" ref="E7:E8" si="13">M42</f>
        <v>2497.56113486288</v>
      </c>
      <c r="F7" s="11">
        <f t="shared" ref="F7:F8" si="14">P42+AG42</f>
        <v>1432.454999999994</v>
      </c>
      <c r="G7" s="11">
        <f t="shared" ref="G7:G8" si="15">AF42</f>
        <v>150</v>
      </c>
      <c r="H7" s="11">
        <f t="shared" ref="H7:H8" si="16">AE42</f>
        <v>237.13700911445699</v>
      </c>
      <c r="I7" s="11">
        <f t="shared" ref="I7:I8" si="17">F42+O42</f>
        <v>6824.4534740925101</v>
      </c>
      <c r="J7" s="11">
        <f t="shared" ref="J7:J8" si="18">SUM(C42:AR42)-SUM(B7:I7)</f>
        <v>0</v>
      </c>
    </row>
    <row r="8" spans="1:10" x14ac:dyDescent="0.2">
      <c r="A8" t="str">
        <f t="shared" si="9"/>
        <v>1.8% B_x000D_1.1% C_x000D_no new wind</v>
      </c>
      <c r="B8" s="11">
        <f t="shared" si="10"/>
        <v>1123.5120000000002</v>
      </c>
      <c r="C8" s="11">
        <f t="shared" si="11"/>
        <v>983.18161380343406</v>
      </c>
      <c r="D8" s="11">
        <f t="shared" si="12"/>
        <v>150</v>
      </c>
      <c r="E8" s="11">
        <f t="shared" si="13"/>
        <v>2498.16641774242</v>
      </c>
      <c r="F8" s="11">
        <f t="shared" si="14"/>
        <v>1432.4549999999908</v>
      </c>
      <c r="G8" s="11">
        <f t="shared" si="15"/>
        <v>123</v>
      </c>
      <c r="H8" s="11">
        <f t="shared" si="16"/>
        <v>298.58423167835298</v>
      </c>
      <c r="I8" s="11">
        <f t="shared" si="17"/>
        <v>6815.9731818014197</v>
      </c>
      <c r="J8" s="11">
        <f t="shared" si="18"/>
        <v>0</v>
      </c>
    </row>
    <row r="9" spans="1:10" x14ac:dyDescent="0.2">
      <c r="B9" s="5"/>
    </row>
    <row r="10" spans="1:10" x14ac:dyDescent="0.2">
      <c r="B10" s="5"/>
    </row>
    <row r="11" spans="1:10" x14ac:dyDescent="0.2">
      <c r="B11" s="5"/>
    </row>
    <row r="12" spans="1:10" x14ac:dyDescent="0.2">
      <c r="B12" s="5"/>
    </row>
    <row r="13" spans="1:10" x14ac:dyDescent="0.2">
      <c r="B13" s="5"/>
    </row>
    <row r="14" spans="1:10" x14ac:dyDescent="0.2">
      <c r="B14" s="5"/>
    </row>
    <row r="15" spans="1:10" x14ac:dyDescent="0.2">
      <c r="B15" s="5"/>
    </row>
    <row r="16" spans="1:10" x14ac:dyDescent="0.2">
      <c r="B16" s="5"/>
    </row>
    <row r="17" spans="1:13" x14ac:dyDescent="0.2">
      <c r="B17" s="5"/>
    </row>
    <row r="18" spans="1:13" x14ac:dyDescent="0.2">
      <c r="B18" s="5"/>
    </row>
    <row r="19" spans="1:13" x14ac:dyDescent="0.2">
      <c r="B19" s="5"/>
    </row>
    <row r="20" spans="1:13" x14ac:dyDescent="0.2">
      <c r="A20" t="s">
        <v>115</v>
      </c>
      <c r="B20" s="5"/>
    </row>
    <row r="21" spans="1:13" x14ac:dyDescent="0.2">
      <c r="B21" s="5" t="str">
        <f>B4</f>
        <v>Thermal</v>
      </c>
      <c r="C21" s="5" t="str">
        <f t="shared" ref="C21:J21" si="19">C4</f>
        <v>Batteries</v>
      </c>
      <c r="D21" s="5" t="str">
        <f t="shared" si="19"/>
        <v>Hydro</v>
      </c>
      <c r="E21" s="5" t="str">
        <f t="shared" si="19"/>
        <v>Util-Scale PV</v>
      </c>
      <c r="F21" s="5" t="str">
        <f t="shared" si="19"/>
        <v>Dist PV</v>
      </c>
      <c r="G21" s="5" t="str">
        <f t="shared" si="19"/>
        <v>Onshore Wind</v>
      </c>
      <c r="H21" s="5" t="str">
        <f t="shared" si="19"/>
        <v>Offshore Wind</v>
      </c>
      <c r="I21" s="5" t="str">
        <f t="shared" si="19"/>
        <v>Battery MWh</v>
      </c>
      <c r="J21" s="5" t="str">
        <f t="shared" si="19"/>
        <v>Uncategorized</v>
      </c>
    </row>
    <row r="22" spans="1:13" x14ac:dyDescent="0.2">
      <c r="A22" t="str">
        <f>SUBSTITUTE(SUBSTITUTE(VALUE(MID(A49,9,3))&amp;"% B" &amp; CHAR(13) &amp; VALUE(MID(A49, 13, 3)) &amp; "% C", "2% B", "1.8% B"), "1% C", "1.1% C") &amp; IF(ISERROR(FIND("123", A49)), "", CHAR(13) &amp; "no new wind")</f>
        <v>100% B_x000D_100% C</v>
      </c>
      <c r="B22" s="11">
        <f t="shared" ref="B22:B23" si="20">SUM(C49:D49,K49:L49,Q49:AD49,AH49:AP49)</f>
        <v>972.92600000000004</v>
      </c>
      <c r="C22" s="11">
        <f t="shared" ref="C22:C23" si="21">E49+N49</f>
        <v>1261.9527153420199</v>
      </c>
      <c r="D22" s="11">
        <f t="shared" ref="D22:D23" si="22">AQ49</f>
        <v>150</v>
      </c>
      <c r="E22" s="11">
        <f t="shared" ref="E22:E23" si="23">M49</f>
        <v>3575.6322123769901</v>
      </c>
      <c r="F22" s="11">
        <f t="shared" ref="F22:F23" si="24">P49+AG49</f>
        <v>1432.4549999999929</v>
      </c>
      <c r="G22" s="11">
        <f t="shared" ref="G22:G23" si="25">AF49</f>
        <v>150</v>
      </c>
      <c r="H22" s="11">
        <f t="shared" ref="H22:H23" si="26">AE49</f>
        <v>0</v>
      </c>
      <c r="I22" s="11">
        <f t="shared" ref="I22:I23" si="27">F49+O49</f>
        <v>9103.1292991393711</v>
      </c>
      <c r="J22" s="11">
        <f>SUM(C49:AR49)-SUM(B22:I22)</f>
        <v>0</v>
      </c>
    </row>
    <row r="23" spans="1:13" x14ac:dyDescent="0.2">
      <c r="A23" t="str">
        <f t="shared" ref="A23:A25" si="28">SUBSTITUTE(SUBSTITUTE(VALUE(MID(A50,9,3))&amp;"% B" &amp; CHAR(13) &amp; VALUE(MID(A50, 13, 3)) &amp; "% C", "2% B", "1.8% B"), "1% C", "1.1% C") &amp; IF(ISERROR(FIND("123", A50)), "", CHAR(13) &amp; "no new wind")</f>
        <v>10% B_x000D_10% C</v>
      </c>
      <c r="B23" s="11">
        <f t="shared" si="20"/>
        <v>1123.5120000000002</v>
      </c>
      <c r="C23" s="11">
        <f t="shared" si="21"/>
        <v>965.60387003328697</v>
      </c>
      <c r="D23" s="11">
        <f t="shared" si="22"/>
        <v>150</v>
      </c>
      <c r="E23" s="11">
        <f t="shared" si="23"/>
        <v>2356.2445169002299</v>
      </c>
      <c r="F23" s="11">
        <f t="shared" si="24"/>
        <v>1432.4549999999949</v>
      </c>
      <c r="G23" s="11">
        <f t="shared" si="25"/>
        <v>150</v>
      </c>
      <c r="H23" s="11">
        <f t="shared" si="26"/>
        <v>400</v>
      </c>
      <c r="I23" s="11">
        <f t="shared" si="27"/>
        <v>6069.8756216070797</v>
      </c>
      <c r="J23" s="11">
        <f>SUM(C50:AR50)-SUM(B23:I23)</f>
        <v>0</v>
      </c>
      <c r="M23"/>
    </row>
    <row r="24" spans="1:13" x14ac:dyDescent="0.2">
      <c r="A24" t="str">
        <f t="shared" si="28"/>
        <v>1.8% B_x000D_1.1% C</v>
      </c>
      <c r="B24" s="11">
        <f t="shared" ref="B24:B25" si="29">SUM(C51:D51,K51:L51,Q51:AD51,AH51:AP51)</f>
        <v>1123.5120000000002</v>
      </c>
      <c r="C24" s="11">
        <f t="shared" ref="C24:C25" si="30">E51+N51</f>
        <v>897.26344719535996</v>
      </c>
      <c r="D24" s="11">
        <f t="shared" ref="D24:D25" si="31">AQ51</f>
        <v>150</v>
      </c>
      <c r="E24" s="11">
        <f t="shared" ref="E24:E25" si="32">M51</f>
        <v>1898.00632470805</v>
      </c>
      <c r="F24" s="11">
        <f t="shared" ref="F24:F25" si="33">P51+AG51</f>
        <v>1432.454999999997</v>
      </c>
      <c r="G24" s="11">
        <f t="shared" ref="G24:G25" si="34">AF51</f>
        <v>150</v>
      </c>
      <c r="H24" s="11">
        <f t="shared" ref="H24:H25" si="35">AE51</f>
        <v>548.79213150705004</v>
      </c>
      <c r="I24" s="11">
        <f t="shared" ref="I24:I25" si="36">F51+O51</f>
        <v>4689.2649051502394</v>
      </c>
      <c r="J24" s="11">
        <f>SUM(C51:AR51)-SUM(B24:I24)</f>
        <v>0</v>
      </c>
      <c r="M24"/>
    </row>
    <row r="25" spans="1:13" x14ac:dyDescent="0.2">
      <c r="A25" t="str">
        <f t="shared" si="28"/>
        <v>1.8% B_x000D_1.1% C_x000D_no new wind</v>
      </c>
      <c r="B25" s="11">
        <f t="shared" si="29"/>
        <v>1123.5120000000002</v>
      </c>
      <c r="C25" s="11">
        <f t="shared" si="30"/>
        <v>848.78800000000001</v>
      </c>
      <c r="D25" s="11">
        <f t="shared" si="31"/>
        <v>150</v>
      </c>
      <c r="E25" s="11">
        <f t="shared" si="32"/>
        <v>1899.4874873259</v>
      </c>
      <c r="F25" s="11">
        <f t="shared" si="33"/>
        <v>1432.454999999994</v>
      </c>
      <c r="G25" s="11">
        <f t="shared" si="34"/>
        <v>123</v>
      </c>
      <c r="H25" s="11">
        <f t="shared" si="35"/>
        <v>572.70890456546795</v>
      </c>
      <c r="I25" s="11">
        <f t="shared" si="36"/>
        <v>4560.9356507283501</v>
      </c>
      <c r="J25" s="11">
        <f>SUM(C52:AR52)-SUM(B25:I25)</f>
        <v>0</v>
      </c>
      <c r="M25"/>
    </row>
    <row r="26" spans="1:13" x14ac:dyDescent="0.2">
      <c r="B26" s="5"/>
      <c r="M26"/>
    </row>
    <row r="27" spans="1:13" x14ac:dyDescent="0.2">
      <c r="B27" s="5"/>
      <c r="M27"/>
    </row>
    <row r="28" spans="1:13" x14ac:dyDescent="0.2">
      <c r="B28" s="5"/>
      <c r="M28"/>
    </row>
    <row r="29" spans="1:13" x14ac:dyDescent="0.2">
      <c r="B29" s="5"/>
      <c r="M29"/>
    </row>
    <row r="30" spans="1:13" x14ac:dyDescent="0.2">
      <c r="B30" s="5"/>
      <c r="M30"/>
    </row>
    <row r="31" spans="1:13" x14ac:dyDescent="0.2">
      <c r="B31" s="5"/>
      <c r="M31"/>
    </row>
    <row r="32" spans="1:13" x14ac:dyDescent="0.2">
      <c r="B32" s="5"/>
      <c r="M32"/>
    </row>
    <row r="33" spans="1:44" x14ac:dyDescent="0.2">
      <c r="B33" s="5"/>
      <c r="M33"/>
    </row>
    <row r="34" spans="1:44" x14ac:dyDescent="0.2">
      <c r="B34" s="5"/>
      <c r="M34"/>
    </row>
    <row r="35" spans="1:44" x14ac:dyDescent="0.2">
      <c r="B35" s="5"/>
      <c r="M35"/>
    </row>
    <row r="36" spans="1:44" x14ac:dyDescent="0.2">
      <c r="B36" s="5"/>
    </row>
    <row r="37" spans="1:44" x14ac:dyDescent="0.2">
      <c r="A37" t="s">
        <v>138</v>
      </c>
      <c r="B37" s="5"/>
    </row>
    <row r="39" spans="1:44" x14ac:dyDescent="0.2">
      <c r="A39" s="6" t="s">
        <v>0</v>
      </c>
      <c r="B39" s="5" t="s">
        <v>1</v>
      </c>
      <c r="C39" s="5" t="s">
        <v>4</v>
      </c>
      <c r="D39" s="5" t="s">
        <v>5</v>
      </c>
      <c r="E39" s="5" t="s">
        <v>6</v>
      </c>
      <c r="F39" s="5" t="s">
        <v>7</v>
      </c>
      <c r="G39" s="5" t="s">
        <v>50</v>
      </c>
      <c r="H39" s="5" t="s">
        <v>51</v>
      </c>
      <c r="I39" s="5" t="s">
        <v>52</v>
      </c>
      <c r="J39" s="5" t="s">
        <v>53</v>
      </c>
      <c r="K39" s="5" t="s">
        <v>8</v>
      </c>
      <c r="L39" s="5" t="s">
        <v>9</v>
      </c>
      <c r="M39" s="5" t="s">
        <v>10</v>
      </c>
      <c r="N39" s="5" t="s">
        <v>11</v>
      </c>
      <c r="O39" s="5" t="s">
        <v>12</v>
      </c>
      <c r="P39" s="5" t="s">
        <v>13</v>
      </c>
      <c r="Q39" s="5" t="s">
        <v>14</v>
      </c>
      <c r="R39" s="5" t="s">
        <v>15</v>
      </c>
      <c r="S39" s="5" t="s">
        <v>54</v>
      </c>
      <c r="T39" s="5" t="s">
        <v>55</v>
      </c>
      <c r="U39" s="5" t="s">
        <v>16</v>
      </c>
      <c r="V39" s="5" t="s">
        <v>17</v>
      </c>
      <c r="W39" s="5" t="s">
        <v>18</v>
      </c>
      <c r="X39" s="5" t="s">
        <v>19</v>
      </c>
      <c r="Y39" s="5" t="s">
        <v>20</v>
      </c>
      <c r="Z39" s="5" t="s">
        <v>21</v>
      </c>
      <c r="AA39" s="5" t="s">
        <v>22</v>
      </c>
      <c r="AB39" s="5" t="s">
        <v>23</v>
      </c>
      <c r="AC39" s="5" t="s">
        <v>24</v>
      </c>
      <c r="AD39" s="5" t="s">
        <v>25</v>
      </c>
      <c r="AE39" s="5" t="s">
        <v>26</v>
      </c>
      <c r="AF39" s="5" t="s">
        <v>27</v>
      </c>
      <c r="AG39" s="5" t="s">
        <v>28</v>
      </c>
      <c r="AH39" s="5" t="s">
        <v>29</v>
      </c>
      <c r="AI39" s="5" t="s">
        <v>30</v>
      </c>
      <c r="AJ39" s="5" t="s">
        <v>31</v>
      </c>
      <c r="AK39" s="5" t="s">
        <v>32</v>
      </c>
      <c r="AL39" s="5" t="s">
        <v>33</v>
      </c>
      <c r="AM39" s="5" t="s">
        <v>34</v>
      </c>
      <c r="AN39" s="5" t="s">
        <v>35</v>
      </c>
      <c r="AO39" s="5" t="s">
        <v>36</v>
      </c>
      <c r="AP39" s="5" t="s">
        <v>37</v>
      </c>
      <c r="AQ39" t="s">
        <v>38</v>
      </c>
      <c r="AR39" t="s">
        <v>39</v>
      </c>
    </row>
    <row r="40" spans="1:44" x14ac:dyDescent="0.2">
      <c r="A40" s="5" t="s">
        <v>92</v>
      </c>
      <c r="B40">
        <v>2045</v>
      </c>
      <c r="C40" s="5">
        <v>0</v>
      </c>
      <c r="D40" s="5">
        <v>8</v>
      </c>
      <c r="E40" s="5">
        <v>985.15168209212902</v>
      </c>
      <c r="F40" s="5">
        <v>8008.1328976690502</v>
      </c>
      <c r="G40" s="5">
        <v>0</v>
      </c>
      <c r="H40" s="5">
        <v>0</v>
      </c>
      <c r="I40" s="5">
        <v>0</v>
      </c>
      <c r="J40" s="5">
        <v>0</v>
      </c>
      <c r="K40" s="5">
        <v>150.58600000000001</v>
      </c>
      <c r="L40" s="5">
        <v>113</v>
      </c>
      <c r="M40" s="5">
        <v>3504.3647716802502</v>
      </c>
      <c r="N40" s="5">
        <v>250.28800000000001</v>
      </c>
      <c r="O40" s="5">
        <v>1001.152</v>
      </c>
      <c r="P40" s="5">
        <v>1157.70494194867</v>
      </c>
      <c r="Q40" s="5">
        <v>73</v>
      </c>
      <c r="R40" s="5">
        <v>0</v>
      </c>
      <c r="S40" s="5">
        <v>0</v>
      </c>
      <c r="T40" s="5">
        <v>0</v>
      </c>
      <c r="U40" s="5">
        <v>48.84</v>
      </c>
      <c r="V40" s="5">
        <v>0</v>
      </c>
      <c r="W40" s="5">
        <v>0</v>
      </c>
      <c r="X40" s="5">
        <v>0</v>
      </c>
      <c r="Y40" s="5">
        <v>0</v>
      </c>
      <c r="Z40" s="5">
        <v>134.30000000000001</v>
      </c>
      <c r="AA40" s="5">
        <v>134.4</v>
      </c>
      <c r="AB40" s="5">
        <v>90</v>
      </c>
      <c r="AC40" s="5">
        <v>90</v>
      </c>
      <c r="AD40" s="5">
        <v>28</v>
      </c>
      <c r="AE40" s="5">
        <v>0</v>
      </c>
      <c r="AF40" s="5">
        <v>150</v>
      </c>
      <c r="AG40" s="5">
        <v>274.75005805132901</v>
      </c>
      <c r="AH40" s="5">
        <v>0</v>
      </c>
      <c r="AI40" s="5">
        <v>49.9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52.9</v>
      </c>
      <c r="AQ40" s="5">
        <v>150</v>
      </c>
      <c r="AR40" s="5">
        <v>0</v>
      </c>
    </row>
    <row r="41" spans="1:44" x14ac:dyDescent="0.2">
      <c r="A41" s="5" t="s">
        <v>125</v>
      </c>
      <c r="B41">
        <v>2045</v>
      </c>
      <c r="C41" s="5">
        <v>0</v>
      </c>
      <c r="D41" s="5">
        <v>8</v>
      </c>
      <c r="E41" s="5">
        <v>874.66489112695297</v>
      </c>
      <c r="F41" s="5">
        <v>6517.0283622011702</v>
      </c>
      <c r="G41" s="5">
        <v>0</v>
      </c>
      <c r="H41" s="5">
        <v>0</v>
      </c>
      <c r="I41" s="5">
        <v>0</v>
      </c>
      <c r="J41" s="5">
        <v>0</v>
      </c>
      <c r="K41" s="5">
        <v>150.58600000000001</v>
      </c>
      <c r="L41" s="5">
        <v>113</v>
      </c>
      <c r="M41" s="5">
        <v>2916.61444049593</v>
      </c>
      <c r="N41" s="5">
        <v>250.28800000000001</v>
      </c>
      <c r="O41" s="5">
        <v>1001.152</v>
      </c>
      <c r="P41" s="5">
        <v>1318.7650000000001</v>
      </c>
      <c r="Q41" s="5">
        <v>73</v>
      </c>
      <c r="R41" s="5">
        <v>0</v>
      </c>
      <c r="S41" s="5">
        <v>0</v>
      </c>
      <c r="T41" s="5">
        <v>0</v>
      </c>
      <c r="U41" s="5">
        <v>48.84</v>
      </c>
      <c r="V41" s="5">
        <v>0</v>
      </c>
      <c r="W41" s="5">
        <v>0</v>
      </c>
      <c r="X41" s="5">
        <v>0</v>
      </c>
      <c r="Y41" s="5">
        <v>0</v>
      </c>
      <c r="Z41" s="5">
        <v>134.30000000000001</v>
      </c>
      <c r="AA41" s="5">
        <v>134.4</v>
      </c>
      <c r="AB41" s="5">
        <v>90</v>
      </c>
      <c r="AC41" s="5">
        <v>90</v>
      </c>
      <c r="AD41" s="5">
        <v>28</v>
      </c>
      <c r="AE41" s="5">
        <v>200.62010375079299</v>
      </c>
      <c r="AF41" s="5">
        <v>150</v>
      </c>
      <c r="AG41" s="5">
        <v>113.69</v>
      </c>
      <c r="AH41" s="5">
        <v>0</v>
      </c>
      <c r="AI41" s="5">
        <v>49.9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52.9</v>
      </c>
      <c r="AQ41" s="5">
        <v>150</v>
      </c>
      <c r="AR41" s="5">
        <v>0</v>
      </c>
    </row>
    <row r="42" spans="1:44" x14ac:dyDescent="0.2">
      <c r="A42" s="5" t="s">
        <v>91</v>
      </c>
      <c r="B42">
        <v>2045</v>
      </c>
      <c r="C42" s="5">
        <v>0</v>
      </c>
      <c r="D42" s="5">
        <v>8</v>
      </c>
      <c r="E42" s="5">
        <v>784.46319126787296</v>
      </c>
      <c r="F42" s="5">
        <v>5823.30147409251</v>
      </c>
      <c r="G42" s="5">
        <v>0</v>
      </c>
      <c r="H42" s="5">
        <v>0</v>
      </c>
      <c r="I42" s="5">
        <v>0</v>
      </c>
      <c r="J42" s="5">
        <v>0</v>
      </c>
      <c r="K42" s="5">
        <v>150.58600000000001</v>
      </c>
      <c r="L42" s="5">
        <v>113</v>
      </c>
      <c r="M42" s="5">
        <v>2497.56113486288</v>
      </c>
      <c r="N42" s="5">
        <v>250.28800000000001</v>
      </c>
      <c r="O42" s="5">
        <v>1001.152</v>
      </c>
      <c r="P42" s="5">
        <v>1101.5744950429601</v>
      </c>
      <c r="Q42" s="5">
        <v>73</v>
      </c>
      <c r="R42" s="5">
        <v>0</v>
      </c>
      <c r="S42" s="5">
        <v>0</v>
      </c>
      <c r="T42" s="5">
        <v>0</v>
      </c>
      <c r="U42" s="5">
        <v>48.84</v>
      </c>
      <c r="V42" s="5">
        <v>0</v>
      </c>
      <c r="W42" s="5">
        <v>0</v>
      </c>
      <c r="X42" s="5">
        <v>0</v>
      </c>
      <c r="Y42" s="5">
        <v>0</v>
      </c>
      <c r="Z42" s="5">
        <v>134.30000000000001</v>
      </c>
      <c r="AA42" s="5">
        <v>134.4</v>
      </c>
      <c r="AB42" s="5">
        <v>90</v>
      </c>
      <c r="AC42" s="5">
        <v>90</v>
      </c>
      <c r="AD42" s="5">
        <v>28</v>
      </c>
      <c r="AE42" s="5">
        <v>237.13700911445699</v>
      </c>
      <c r="AF42" s="5">
        <v>150</v>
      </c>
      <c r="AG42" s="5">
        <v>330.88050495703402</v>
      </c>
      <c r="AH42" s="5">
        <v>0</v>
      </c>
      <c r="AI42" s="5">
        <v>49.9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52.9</v>
      </c>
      <c r="AQ42" s="5">
        <v>150</v>
      </c>
      <c r="AR42" s="5">
        <v>0</v>
      </c>
    </row>
    <row r="43" spans="1:44" x14ac:dyDescent="0.2">
      <c r="A43" t="s">
        <v>139</v>
      </c>
      <c r="B43">
        <v>2045</v>
      </c>
      <c r="C43" s="5">
        <v>0</v>
      </c>
      <c r="D43" s="5">
        <v>8</v>
      </c>
      <c r="E43" s="5">
        <v>732.89361380343405</v>
      </c>
      <c r="F43" s="5">
        <v>5814.8211818014197</v>
      </c>
      <c r="G43" s="5">
        <v>0</v>
      </c>
      <c r="H43" s="5">
        <v>0</v>
      </c>
      <c r="I43" s="5">
        <v>0</v>
      </c>
      <c r="J43" s="5">
        <v>0</v>
      </c>
      <c r="K43" s="5">
        <v>301.17200000000003</v>
      </c>
      <c r="L43" s="5">
        <v>113</v>
      </c>
      <c r="M43" s="5">
        <v>2498.16641774242</v>
      </c>
      <c r="N43" s="5">
        <v>250.28800000000001</v>
      </c>
      <c r="O43" s="5">
        <v>1001.152</v>
      </c>
      <c r="P43" s="5">
        <v>1106.5797735037499</v>
      </c>
      <c r="Q43" s="5">
        <v>73</v>
      </c>
      <c r="R43" s="5">
        <v>0</v>
      </c>
      <c r="S43" s="5">
        <v>0</v>
      </c>
      <c r="T43" s="5">
        <v>0</v>
      </c>
      <c r="U43" s="5">
        <v>48.84</v>
      </c>
      <c r="V43" s="5">
        <v>0</v>
      </c>
      <c r="W43" s="5">
        <v>0</v>
      </c>
      <c r="X43" s="5">
        <v>0</v>
      </c>
      <c r="Y43" s="5">
        <v>0</v>
      </c>
      <c r="Z43" s="5">
        <v>134.30000000000001</v>
      </c>
      <c r="AA43" s="5">
        <v>134.4</v>
      </c>
      <c r="AB43" s="5">
        <v>90</v>
      </c>
      <c r="AC43" s="5">
        <v>90</v>
      </c>
      <c r="AD43" s="5">
        <v>28</v>
      </c>
      <c r="AE43" s="5">
        <v>298.58423167835298</v>
      </c>
      <c r="AF43" s="5">
        <v>123</v>
      </c>
      <c r="AG43" s="5">
        <v>325.875226496241</v>
      </c>
      <c r="AH43" s="5">
        <v>0</v>
      </c>
      <c r="AI43" s="5">
        <v>49.9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52.9</v>
      </c>
      <c r="AQ43" s="5">
        <v>150</v>
      </c>
      <c r="AR43" s="5">
        <v>0</v>
      </c>
    </row>
    <row r="44" spans="1:44" x14ac:dyDescent="0.2">
      <c r="A44" s="5"/>
    </row>
    <row r="46" spans="1:44" x14ac:dyDescent="0.2">
      <c r="A46" t="s">
        <v>140</v>
      </c>
    </row>
    <row r="48" spans="1:44" x14ac:dyDescent="0.2">
      <c r="A48" s="2" t="s">
        <v>0</v>
      </c>
      <c r="B48" t="s">
        <v>1</v>
      </c>
      <c r="C48" s="5" t="s">
        <v>4</v>
      </c>
      <c r="D48" s="5" t="s">
        <v>5</v>
      </c>
      <c r="E48" s="5" t="s">
        <v>6</v>
      </c>
      <c r="F48" s="5" t="s">
        <v>7</v>
      </c>
      <c r="G48" s="5" t="s">
        <v>50</v>
      </c>
      <c r="H48" s="5" t="s">
        <v>51</v>
      </c>
      <c r="I48" s="5" t="s">
        <v>52</v>
      </c>
      <c r="J48" s="5" t="s">
        <v>53</v>
      </c>
      <c r="K48" s="5" t="s">
        <v>8</v>
      </c>
      <c r="L48" s="5" t="s">
        <v>9</v>
      </c>
      <c r="M48" s="5" t="s">
        <v>10</v>
      </c>
      <c r="N48" s="5" t="s">
        <v>11</v>
      </c>
      <c r="O48" s="5" t="s">
        <v>12</v>
      </c>
      <c r="P48" s="5" t="s">
        <v>13</v>
      </c>
      <c r="Q48" s="5" t="s">
        <v>14</v>
      </c>
      <c r="R48" s="5" t="s">
        <v>15</v>
      </c>
      <c r="S48" s="5" t="s">
        <v>54</v>
      </c>
      <c r="T48" s="5" t="s">
        <v>55</v>
      </c>
      <c r="U48" s="5" t="s">
        <v>16</v>
      </c>
      <c r="V48" s="5" t="s">
        <v>17</v>
      </c>
      <c r="W48" s="5" t="s">
        <v>18</v>
      </c>
      <c r="X48" s="5" t="s">
        <v>19</v>
      </c>
      <c r="Y48" s="5" t="s">
        <v>20</v>
      </c>
      <c r="Z48" s="5" t="s">
        <v>21</v>
      </c>
      <c r="AA48" s="5" t="s">
        <v>22</v>
      </c>
      <c r="AB48" s="5" t="s">
        <v>23</v>
      </c>
      <c r="AC48" s="5" t="s">
        <v>24</v>
      </c>
      <c r="AD48" s="5" t="s">
        <v>25</v>
      </c>
      <c r="AE48" s="5" t="s">
        <v>26</v>
      </c>
      <c r="AF48" s="5" t="s">
        <v>27</v>
      </c>
      <c r="AG48" s="5" t="s">
        <v>28</v>
      </c>
      <c r="AH48" s="5" t="s">
        <v>29</v>
      </c>
      <c r="AI48" s="5" t="s">
        <v>30</v>
      </c>
      <c r="AJ48" s="5" t="s">
        <v>31</v>
      </c>
      <c r="AK48" s="5" t="s">
        <v>32</v>
      </c>
      <c r="AL48" s="5" t="s">
        <v>33</v>
      </c>
      <c r="AM48" s="5" t="s">
        <v>34</v>
      </c>
      <c r="AN48" s="5" t="s">
        <v>35</v>
      </c>
      <c r="AO48" s="5" t="s">
        <v>36</v>
      </c>
      <c r="AP48" s="5" t="s">
        <v>37</v>
      </c>
      <c r="AQ48" s="5" t="s">
        <v>38</v>
      </c>
      <c r="AR48" s="5" t="s">
        <v>39</v>
      </c>
    </row>
    <row r="49" spans="1:44" x14ac:dyDescent="0.2">
      <c r="A49" t="s">
        <v>103</v>
      </c>
      <c r="B49">
        <v>2045</v>
      </c>
      <c r="C49" s="5">
        <v>0</v>
      </c>
      <c r="D49" s="5">
        <v>8</v>
      </c>
      <c r="E49" s="5">
        <v>1011.66471534202</v>
      </c>
      <c r="F49" s="5">
        <v>8101.9772991393702</v>
      </c>
      <c r="G49" s="5">
        <v>0</v>
      </c>
      <c r="H49" s="5">
        <v>0</v>
      </c>
      <c r="I49" s="5">
        <v>0</v>
      </c>
      <c r="J49" s="5">
        <v>0</v>
      </c>
      <c r="K49" s="5">
        <v>150.58600000000001</v>
      </c>
      <c r="L49" s="5">
        <v>113</v>
      </c>
      <c r="M49" s="5">
        <v>3575.6322123769901</v>
      </c>
      <c r="N49" s="5">
        <v>250.28800000000001</v>
      </c>
      <c r="O49" s="5">
        <v>1001.152</v>
      </c>
      <c r="P49" s="5">
        <v>1226.0498159088299</v>
      </c>
      <c r="Q49" s="5">
        <v>73</v>
      </c>
      <c r="R49" s="5">
        <v>0</v>
      </c>
      <c r="S49" s="5">
        <v>0</v>
      </c>
      <c r="T49" s="5">
        <v>0</v>
      </c>
      <c r="U49" s="5">
        <v>48.84</v>
      </c>
      <c r="V49" s="5">
        <v>0</v>
      </c>
      <c r="W49" s="5">
        <v>0</v>
      </c>
      <c r="X49" s="5">
        <v>0</v>
      </c>
      <c r="Y49" s="5">
        <v>0</v>
      </c>
      <c r="Z49" s="5">
        <v>134.30000000000001</v>
      </c>
      <c r="AA49" s="5">
        <v>134.4</v>
      </c>
      <c r="AB49" s="5">
        <v>90</v>
      </c>
      <c r="AC49" s="5">
        <v>90</v>
      </c>
      <c r="AD49" s="5">
        <v>28</v>
      </c>
      <c r="AE49" s="5">
        <v>0</v>
      </c>
      <c r="AF49" s="5">
        <v>150</v>
      </c>
      <c r="AG49" s="5">
        <v>206.40518409116299</v>
      </c>
      <c r="AH49" s="5">
        <v>0</v>
      </c>
      <c r="AI49" s="5">
        <v>49.9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52.9</v>
      </c>
      <c r="AQ49" s="5">
        <v>150</v>
      </c>
      <c r="AR49" s="5">
        <v>0</v>
      </c>
    </row>
    <row r="50" spans="1:44" x14ac:dyDescent="0.2">
      <c r="A50" t="s">
        <v>126</v>
      </c>
      <c r="B50">
        <v>2045</v>
      </c>
      <c r="C50" s="5">
        <v>0</v>
      </c>
      <c r="D50" s="5">
        <v>8</v>
      </c>
      <c r="E50" s="5">
        <v>715.31587003328696</v>
      </c>
      <c r="F50" s="5">
        <v>5068.7236216070796</v>
      </c>
      <c r="G50" s="5">
        <v>0</v>
      </c>
      <c r="H50" s="5">
        <v>0</v>
      </c>
      <c r="I50" s="5">
        <v>0</v>
      </c>
      <c r="J50" s="5">
        <v>0</v>
      </c>
      <c r="K50" s="5">
        <v>301.17200000000003</v>
      </c>
      <c r="L50" s="5">
        <v>113</v>
      </c>
      <c r="M50" s="5">
        <v>2356.2445169002299</v>
      </c>
      <c r="N50" s="5">
        <v>250.28800000000001</v>
      </c>
      <c r="O50" s="5">
        <v>1001.152</v>
      </c>
      <c r="P50" s="5">
        <v>1236.3209279243099</v>
      </c>
      <c r="Q50" s="5">
        <v>73</v>
      </c>
      <c r="R50" s="5">
        <v>0</v>
      </c>
      <c r="S50" s="5">
        <v>0</v>
      </c>
      <c r="T50" s="5">
        <v>0</v>
      </c>
      <c r="U50" s="5">
        <v>48.84</v>
      </c>
      <c r="V50" s="5">
        <v>0</v>
      </c>
      <c r="W50" s="5">
        <v>0</v>
      </c>
      <c r="X50" s="5">
        <v>0</v>
      </c>
      <c r="Y50" s="5">
        <v>0</v>
      </c>
      <c r="Z50" s="5">
        <v>134.30000000000001</v>
      </c>
      <c r="AA50" s="5">
        <v>134.4</v>
      </c>
      <c r="AB50" s="5">
        <v>90</v>
      </c>
      <c r="AC50" s="5">
        <v>90</v>
      </c>
      <c r="AD50" s="5">
        <v>28</v>
      </c>
      <c r="AE50" s="5">
        <v>400</v>
      </c>
      <c r="AF50" s="5">
        <v>150</v>
      </c>
      <c r="AG50" s="5">
        <v>196.134072075685</v>
      </c>
      <c r="AH50" s="5">
        <v>0</v>
      </c>
      <c r="AI50" s="5">
        <v>49.9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52.9</v>
      </c>
      <c r="AQ50" s="5">
        <v>150</v>
      </c>
      <c r="AR50" s="5">
        <v>0</v>
      </c>
    </row>
    <row r="51" spans="1:44" x14ac:dyDescent="0.2">
      <c r="A51" t="s">
        <v>102</v>
      </c>
      <c r="B51">
        <v>2045</v>
      </c>
      <c r="C51" s="5">
        <v>0</v>
      </c>
      <c r="D51" s="5">
        <v>8</v>
      </c>
      <c r="E51" s="5">
        <v>646.97544719535995</v>
      </c>
      <c r="F51" s="5">
        <v>3688.1129051502398</v>
      </c>
      <c r="G51" s="5">
        <v>0</v>
      </c>
      <c r="H51" s="5">
        <v>0</v>
      </c>
      <c r="I51" s="5">
        <v>0</v>
      </c>
      <c r="J51" s="5">
        <v>0</v>
      </c>
      <c r="K51" s="5">
        <v>301.17200000000003</v>
      </c>
      <c r="L51" s="5">
        <v>113</v>
      </c>
      <c r="M51" s="5">
        <v>1898.00632470805</v>
      </c>
      <c r="N51" s="5">
        <v>250.28800000000001</v>
      </c>
      <c r="O51" s="5">
        <v>1001.152</v>
      </c>
      <c r="P51" s="5">
        <v>1102.7516084460599</v>
      </c>
      <c r="Q51" s="5">
        <v>73</v>
      </c>
      <c r="R51" s="5">
        <v>0</v>
      </c>
      <c r="S51" s="5">
        <v>0</v>
      </c>
      <c r="T51" s="5">
        <v>0</v>
      </c>
      <c r="U51" s="5">
        <v>48.84</v>
      </c>
      <c r="V51" s="5">
        <v>0</v>
      </c>
      <c r="W51" s="5">
        <v>0</v>
      </c>
      <c r="X51" s="5">
        <v>0</v>
      </c>
      <c r="Y51" s="5">
        <v>0</v>
      </c>
      <c r="Z51" s="5">
        <v>134.30000000000001</v>
      </c>
      <c r="AA51" s="5">
        <v>134.4</v>
      </c>
      <c r="AB51" s="5">
        <v>90</v>
      </c>
      <c r="AC51" s="5">
        <v>90</v>
      </c>
      <c r="AD51" s="5">
        <v>28</v>
      </c>
      <c r="AE51" s="5">
        <v>548.79213150705004</v>
      </c>
      <c r="AF51" s="5">
        <v>150</v>
      </c>
      <c r="AG51" s="5">
        <v>329.70339155393702</v>
      </c>
      <c r="AH51" s="5">
        <v>0</v>
      </c>
      <c r="AI51" s="5">
        <v>49.9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52.9</v>
      </c>
      <c r="AQ51" s="5">
        <v>150</v>
      </c>
      <c r="AR51" s="5">
        <v>0</v>
      </c>
    </row>
    <row r="52" spans="1:44" x14ac:dyDescent="0.2">
      <c r="A52" t="s">
        <v>141</v>
      </c>
      <c r="B52">
        <v>2045</v>
      </c>
      <c r="C52" s="5">
        <v>0</v>
      </c>
      <c r="D52" s="5">
        <v>8</v>
      </c>
      <c r="E52" s="5">
        <v>598.5</v>
      </c>
      <c r="F52" s="5">
        <v>3559.78365072835</v>
      </c>
      <c r="G52" s="5">
        <v>0</v>
      </c>
      <c r="H52" s="5">
        <v>0</v>
      </c>
      <c r="I52" s="5">
        <v>0</v>
      </c>
      <c r="J52" s="5">
        <v>0</v>
      </c>
      <c r="K52" s="5">
        <v>301.17200000000003</v>
      </c>
      <c r="L52" s="5">
        <v>113</v>
      </c>
      <c r="M52" s="5">
        <v>1899.4874873259</v>
      </c>
      <c r="N52" s="5">
        <v>250.28800000000001</v>
      </c>
      <c r="O52" s="5">
        <v>1001.152</v>
      </c>
      <c r="P52" s="5">
        <v>1245.24202649827</v>
      </c>
      <c r="Q52" s="5">
        <v>73</v>
      </c>
      <c r="R52" s="5">
        <v>0</v>
      </c>
      <c r="S52" s="5">
        <v>0</v>
      </c>
      <c r="T52" s="5">
        <v>0</v>
      </c>
      <c r="U52" s="5">
        <v>48.84</v>
      </c>
      <c r="V52" s="5">
        <v>0</v>
      </c>
      <c r="W52" s="5">
        <v>0</v>
      </c>
      <c r="X52" s="5">
        <v>0</v>
      </c>
      <c r="Y52" s="5">
        <v>0</v>
      </c>
      <c r="Z52" s="5">
        <v>134.30000000000001</v>
      </c>
      <c r="AA52" s="5">
        <v>134.4</v>
      </c>
      <c r="AB52" s="5">
        <v>90</v>
      </c>
      <c r="AC52" s="5">
        <v>90</v>
      </c>
      <c r="AD52" s="5">
        <v>28</v>
      </c>
      <c r="AE52" s="5">
        <v>572.70890456546795</v>
      </c>
      <c r="AF52" s="5">
        <v>123</v>
      </c>
      <c r="AG52" s="5">
        <v>187.21297350172401</v>
      </c>
      <c r="AH52" s="5">
        <v>0</v>
      </c>
      <c r="AI52" s="5">
        <v>49.9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52.9</v>
      </c>
      <c r="AQ52" s="5">
        <v>150</v>
      </c>
      <c r="AR52" s="5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land use</vt:lpstr>
      <vt:lpstr>cost, rps and biofuels</vt:lpstr>
      <vt:lpstr>capacity online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Fripp</dc:creator>
  <cp:lastModifiedBy>Keith DeMello</cp:lastModifiedBy>
  <dcterms:created xsi:type="dcterms:W3CDTF">2020-05-08T19:20:35Z</dcterms:created>
  <dcterms:modified xsi:type="dcterms:W3CDTF">2021-11-23T02:35:50Z</dcterms:modified>
</cp:coreProperties>
</file>